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Gurleen\Desktop\"/>
    </mc:Choice>
  </mc:AlternateContent>
  <xr:revisionPtr revIDLastSave="0" documentId="13_ncr:1_{CCD549BC-8CD7-4D47-98C8-4765943402A2}" xr6:coauthVersionLast="47" xr6:coauthVersionMax="47" xr10:uidLastSave="{00000000-0000-0000-0000-000000000000}"/>
  <bookViews>
    <workbookView xWindow="480" yWindow="552" windowWidth="12708" windowHeight="11808" activeTab="2" xr2:uid="{00000000-000D-0000-FFFF-FFFF00000000}"/>
  </bookViews>
  <sheets>
    <sheet name="Q1" sheetId="3" r:id="rId1"/>
    <sheet name="Q2" sheetId="4" r:id="rId2"/>
    <sheet name="Q3" sheetId="6" r:id="rId3"/>
  </sheets>
  <definedNames>
    <definedName name="inflatonrate">'Q1'!$B$7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7" i="6" l="1"/>
  <c r="C47" i="6"/>
  <c r="D47" i="6"/>
  <c r="E47" i="6"/>
  <c r="F47" i="6"/>
  <c r="G47" i="6"/>
  <c r="H47" i="6"/>
  <c r="I47" i="6"/>
  <c r="J47" i="6"/>
  <c r="K47" i="6"/>
  <c r="B47" i="6"/>
  <c r="AL33" i="6"/>
  <c r="AL34" i="6"/>
  <c r="AL35" i="6"/>
  <c r="AL36" i="6"/>
  <c r="AL37" i="6"/>
  <c r="AL38" i="6"/>
  <c r="AL39" i="6"/>
  <c r="AL40" i="6"/>
  <c r="AL41" i="6"/>
  <c r="AL42" i="6"/>
  <c r="AK33" i="6"/>
  <c r="AK34" i="6"/>
  <c r="AK35" i="6"/>
  <c r="AK36" i="6"/>
  <c r="AK37" i="6"/>
  <c r="AK38" i="6"/>
  <c r="AK39" i="6"/>
  <c r="AK40" i="6"/>
  <c r="AK41" i="6"/>
  <c r="AK42" i="6"/>
  <c r="AK32" i="6"/>
  <c r="AL32" i="6" s="1"/>
  <c r="AK31" i="6"/>
  <c r="AL31" i="6" s="1"/>
  <c r="AL30" i="6"/>
  <c r="AK30" i="6"/>
  <c r="AK29" i="6"/>
  <c r="AL29" i="6" s="1"/>
  <c r="AK28" i="6"/>
  <c r="AL28" i="6" s="1"/>
  <c r="AK27" i="6"/>
  <c r="AL27" i="6" s="1"/>
  <c r="AL26" i="6"/>
  <c r="AK26" i="6"/>
  <c r="AK25" i="6"/>
  <c r="AL25" i="6" s="1"/>
  <c r="AK24" i="6"/>
  <c r="AL24" i="6" s="1"/>
  <c r="AK23" i="6"/>
  <c r="AL23" i="6" s="1"/>
  <c r="AJ22" i="6"/>
  <c r="C18" i="4"/>
  <c r="F5" i="4"/>
  <c r="F6" i="4"/>
  <c r="F7" i="4"/>
  <c r="F8" i="4"/>
  <c r="F9" i="4"/>
  <c r="F10" i="4"/>
  <c r="F11" i="4"/>
  <c r="F12" i="4"/>
  <c r="F13" i="4"/>
  <c r="F14" i="4"/>
  <c r="F4" i="4"/>
  <c r="AJ22" i="3"/>
  <c r="AE23" i="3"/>
  <c r="AE24" i="3"/>
  <c r="AE25" i="3"/>
  <c r="AE26" i="3"/>
  <c r="AE27" i="3"/>
  <c r="AE28" i="3"/>
  <c r="AE29" i="3"/>
  <c r="AE30" i="3"/>
  <c r="AE31" i="3"/>
  <c r="AE32" i="3"/>
  <c r="AE22" i="3"/>
  <c r="L26" i="3"/>
  <c r="L27" i="3"/>
  <c r="L22" i="3"/>
  <c r="J24" i="3"/>
  <c r="J22" i="3"/>
  <c r="D23" i="6"/>
  <c r="D24" i="6" s="1"/>
  <c r="D25" i="6" s="1"/>
  <c r="D26" i="6" s="1"/>
  <c r="D27" i="6" s="1"/>
  <c r="D28" i="6" s="1"/>
  <c r="D29" i="6" s="1"/>
  <c r="D30" i="6" s="1"/>
  <c r="D31" i="6" s="1"/>
  <c r="D32" i="6" s="1"/>
  <c r="D33" i="6" s="1"/>
  <c r="D34" i="6" s="1"/>
  <c r="D35" i="6" s="1"/>
  <c r="D36" i="6" s="1"/>
  <c r="D37" i="6" s="1"/>
  <c r="D38" i="6" s="1"/>
  <c r="D39" i="6" s="1"/>
  <c r="D40" i="6" s="1"/>
  <c r="D41" i="6" s="1"/>
  <c r="D42" i="6" s="1"/>
  <c r="AE23" i="6"/>
  <c r="AE24" i="6"/>
  <c r="AE25" i="6"/>
  <c r="AE26" i="6"/>
  <c r="AE27" i="6"/>
  <c r="AE28" i="6"/>
  <c r="AE29" i="6"/>
  <c r="AE30" i="6"/>
  <c r="AE31" i="6"/>
  <c r="AE32" i="6"/>
  <c r="AE33" i="6"/>
  <c r="AE34" i="6"/>
  <c r="AE35" i="6"/>
  <c r="AE36" i="6"/>
  <c r="AE37" i="6"/>
  <c r="AE38" i="6"/>
  <c r="AE39" i="6"/>
  <c r="AE40" i="6"/>
  <c r="AE41" i="6"/>
  <c r="AE42" i="6"/>
  <c r="AE22" i="6"/>
  <c r="Q22" i="6"/>
  <c r="L22" i="6"/>
  <c r="J22" i="6"/>
  <c r="T33" i="6"/>
  <c r="T34" i="6" s="1"/>
  <c r="T35" i="6" s="1"/>
  <c r="T36" i="6" s="1"/>
  <c r="T37" i="6" s="1"/>
  <c r="T38" i="6" s="1"/>
  <c r="T39" i="6" s="1"/>
  <c r="T40" i="6" s="1"/>
  <c r="T41" i="6" s="1"/>
  <c r="T42" i="6" s="1"/>
  <c r="M24" i="6"/>
  <c r="M25" i="6" s="1"/>
  <c r="M26" i="6" s="1"/>
  <c r="M27" i="6" s="1"/>
  <c r="M28" i="6" s="1"/>
  <c r="M29" i="6" s="1"/>
  <c r="M30" i="6" s="1"/>
  <c r="M31" i="6" s="1"/>
  <c r="M32" i="6" s="1"/>
  <c r="M33" i="6" s="1"/>
  <c r="M34" i="6" s="1"/>
  <c r="M35" i="6" s="1"/>
  <c r="M36" i="6" s="1"/>
  <c r="M37" i="6" s="1"/>
  <c r="M38" i="6" s="1"/>
  <c r="M39" i="6" s="1"/>
  <c r="M40" i="6" s="1"/>
  <c r="M41" i="6" s="1"/>
  <c r="M42" i="6" s="1"/>
  <c r="E24" i="6"/>
  <c r="E25" i="6" s="1"/>
  <c r="E26" i="6" s="1"/>
  <c r="E27" i="6" s="1"/>
  <c r="E28" i="6" s="1"/>
  <c r="E29" i="6" s="1"/>
  <c r="E30" i="6" s="1"/>
  <c r="E31" i="6" s="1"/>
  <c r="E32" i="6" s="1"/>
  <c r="E33" i="6" s="1"/>
  <c r="E34" i="6" s="1"/>
  <c r="E35" i="6" s="1"/>
  <c r="E36" i="6" s="1"/>
  <c r="E37" i="6" s="1"/>
  <c r="E38" i="6" s="1"/>
  <c r="E39" i="6" s="1"/>
  <c r="E40" i="6" s="1"/>
  <c r="E41" i="6" s="1"/>
  <c r="E42" i="6" s="1"/>
  <c r="V23" i="6"/>
  <c r="V24" i="6" s="1"/>
  <c r="V25" i="6" s="1"/>
  <c r="V26" i="6" s="1"/>
  <c r="V27" i="6" s="1"/>
  <c r="V28" i="6" s="1"/>
  <c r="V29" i="6" s="1"/>
  <c r="V30" i="6" s="1"/>
  <c r="V31" i="6" s="1"/>
  <c r="V32" i="6" s="1"/>
  <c r="V33" i="6" s="1"/>
  <c r="V34" i="6" s="1"/>
  <c r="V35" i="6" s="1"/>
  <c r="V36" i="6" s="1"/>
  <c r="V37" i="6" s="1"/>
  <c r="V38" i="6" s="1"/>
  <c r="V39" i="6" s="1"/>
  <c r="V40" i="6" s="1"/>
  <c r="V41" i="6" s="1"/>
  <c r="V42" i="6" s="1"/>
  <c r="U23" i="6"/>
  <c r="U24" i="6" s="1"/>
  <c r="U25" i="6" s="1"/>
  <c r="U26" i="6" s="1"/>
  <c r="U27" i="6" s="1"/>
  <c r="U28" i="6" s="1"/>
  <c r="U29" i="6" s="1"/>
  <c r="U30" i="6" s="1"/>
  <c r="U31" i="6" s="1"/>
  <c r="U32" i="6" s="1"/>
  <c r="U33" i="6" s="1"/>
  <c r="U34" i="6" s="1"/>
  <c r="U35" i="6" s="1"/>
  <c r="U36" i="6" s="1"/>
  <c r="U37" i="6" s="1"/>
  <c r="U38" i="6" s="1"/>
  <c r="U39" i="6" s="1"/>
  <c r="U40" i="6" s="1"/>
  <c r="U41" i="6" s="1"/>
  <c r="U42" i="6" s="1"/>
  <c r="T23" i="6"/>
  <c r="T24" i="6" s="1"/>
  <c r="T25" i="6" s="1"/>
  <c r="T26" i="6" s="1"/>
  <c r="T27" i="6" s="1"/>
  <c r="T28" i="6" s="1"/>
  <c r="T29" i="6" s="1"/>
  <c r="T30" i="6" s="1"/>
  <c r="T31" i="6" s="1"/>
  <c r="T32" i="6" s="1"/>
  <c r="S23" i="6"/>
  <c r="S24" i="6" s="1"/>
  <c r="S25" i="6" s="1"/>
  <c r="S26" i="6" s="1"/>
  <c r="S27" i="6" s="1"/>
  <c r="S28" i="6" s="1"/>
  <c r="S29" i="6" s="1"/>
  <c r="S30" i="6" s="1"/>
  <c r="S31" i="6" s="1"/>
  <c r="S32" i="6" s="1"/>
  <c r="S33" i="6" s="1"/>
  <c r="S34" i="6" s="1"/>
  <c r="S35" i="6" s="1"/>
  <c r="S36" i="6" s="1"/>
  <c r="S37" i="6" s="1"/>
  <c r="S38" i="6" s="1"/>
  <c r="S39" i="6" s="1"/>
  <c r="S40" i="6" s="1"/>
  <c r="S41" i="6" s="1"/>
  <c r="S42" i="6" s="1"/>
  <c r="K23" i="6"/>
  <c r="P23" i="6" s="1"/>
  <c r="Q23" i="6" s="1"/>
  <c r="I23" i="6"/>
  <c r="I24" i="6" s="1"/>
  <c r="G23" i="6"/>
  <c r="N23" i="6" s="1"/>
  <c r="O23" i="6" s="1"/>
  <c r="F23" i="6"/>
  <c r="F24" i="6" s="1"/>
  <c r="E23" i="6"/>
  <c r="P22" i="6"/>
  <c r="N22" i="6"/>
  <c r="O22" i="6" s="1"/>
  <c r="Y22" i="6" s="1"/>
  <c r="W22" i="6" s="1"/>
  <c r="H22" i="6"/>
  <c r="D23" i="3"/>
  <c r="D24" i="3" s="1"/>
  <c r="D25" i="3" s="1"/>
  <c r="D26" i="3" s="1"/>
  <c r="D27" i="3" s="1"/>
  <c r="D28" i="3" s="1"/>
  <c r="D29" i="3" s="1"/>
  <c r="D30" i="3" s="1"/>
  <c r="D31" i="3" s="1"/>
  <c r="D32" i="3" s="1"/>
  <c r="V23" i="3"/>
  <c r="V24" i="3" s="1"/>
  <c r="V25" i="3" s="1"/>
  <c r="V26" i="3" s="1"/>
  <c r="V27" i="3" s="1"/>
  <c r="V28" i="3" s="1"/>
  <c r="V29" i="3" s="1"/>
  <c r="V30" i="3" s="1"/>
  <c r="V31" i="3" s="1"/>
  <c r="V32" i="3" s="1"/>
  <c r="U23" i="3"/>
  <c r="U24" i="3" s="1"/>
  <c r="U25" i="3" s="1"/>
  <c r="U26" i="3" s="1"/>
  <c r="U27" i="3" s="1"/>
  <c r="U28" i="3" s="1"/>
  <c r="U29" i="3" s="1"/>
  <c r="U30" i="3" s="1"/>
  <c r="U31" i="3" s="1"/>
  <c r="U32" i="3" s="1"/>
  <c r="T23" i="3"/>
  <c r="T24" i="3" s="1"/>
  <c r="T25" i="3" s="1"/>
  <c r="T26" i="3" s="1"/>
  <c r="T27" i="3" s="1"/>
  <c r="T28" i="3" s="1"/>
  <c r="T29" i="3" s="1"/>
  <c r="T30" i="3" s="1"/>
  <c r="T31" i="3" s="1"/>
  <c r="T32" i="3" s="1"/>
  <c r="S23" i="3"/>
  <c r="S24" i="3" s="1"/>
  <c r="S25" i="3" s="1"/>
  <c r="S26" i="3" s="1"/>
  <c r="S27" i="3" s="1"/>
  <c r="S28" i="3" s="1"/>
  <c r="S29" i="3" s="1"/>
  <c r="S30" i="3" s="1"/>
  <c r="S31" i="3" s="1"/>
  <c r="S32" i="3" s="1"/>
  <c r="M24" i="3"/>
  <c r="M25" i="3" s="1"/>
  <c r="M26" i="3" s="1"/>
  <c r="M27" i="3" s="1"/>
  <c r="M28" i="3" s="1"/>
  <c r="M29" i="3" s="1"/>
  <c r="M30" i="3" s="1"/>
  <c r="M31" i="3" s="1"/>
  <c r="M32" i="3" s="1"/>
  <c r="P22" i="3"/>
  <c r="Q22" i="3" s="1"/>
  <c r="N22" i="3"/>
  <c r="O22" i="3" s="1"/>
  <c r="H22" i="3"/>
  <c r="K23" i="3"/>
  <c r="K24" i="3" s="1"/>
  <c r="K25" i="3" s="1"/>
  <c r="K26" i="3" s="1"/>
  <c r="K27" i="3" s="1"/>
  <c r="K28" i="3" s="1"/>
  <c r="K29" i="3" s="1"/>
  <c r="K30" i="3" s="1"/>
  <c r="K31" i="3" s="1"/>
  <c r="K32" i="3" s="1"/>
  <c r="L32" i="3" s="1"/>
  <c r="I23" i="3"/>
  <c r="I24" i="3" s="1"/>
  <c r="I25" i="3" s="1"/>
  <c r="I26" i="3" s="1"/>
  <c r="I27" i="3" s="1"/>
  <c r="I28" i="3" s="1"/>
  <c r="I29" i="3" s="1"/>
  <c r="I30" i="3" s="1"/>
  <c r="I31" i="3" s="1"/>
  <c r="I32" i="3" s="1"/>
  <c r="J32" i="3" s="1"/>
  <c r="G23" i="3"/>
  <c r="G24" i="3" s="1"/>
  <c r="G25" i="3" s="1"/>
  <c r="G26" i="3" s="1"/>
  <c r="G27" i="3" s="1"/>
  <c r="G28" i="3" s="1"/>
  <c r="G29" i="3" s="1"/>
  <c r="G30" i="3" s="1"/>
  <c r="G31" i="3" s="1"/>
  <c r="G32" i="3" s="1"/>
  <c r="N32" i="3" s="1"/>
  <c r="F23" i="3"/>
  <c r="F24" i="3" s="1"/>
  <c r="F25" i="3" s="1"/>
  <c r="F26" i="3" s="1"/>
  <c r="F27" i="3" s="1"/>
  <c r="F28" i="3" s="1"/>
  <c r="F29" i="3" s="1"/>
  <c r="F30" i="3" s="1"/>
  <c r="F31" i="3" s="1"/>
  <c r="F32" i="3" s="1"/>
  <c r="E23" i="3"/>
  <c r="E24" i="3" s="1"/>
  <c r="E25" i="3" s="1"/>
  <c r="E26" i="3" s="1"/>
  <c r="E27" i="3" s="1"/>
  <c r="E28" i="3" s="1"/>
  <c r="E29" i="3" s="1"/>
  <c r="E30" i="3" s="1"/>
  <c r="E31" i="3" s="1"/>
  <c r="E32" i="3" s="1"/>
  <c r="H23" i="6" l="1"/>
  <c r="Y23" i="6" s="1"/>
  <c r="G24" i="6"/>
  <c r="N24" i="6" s="1"/>
  <c r="O24" i="6" s="1"/>
  <c r="Y24" i="6" s="1"/>
  <c r="W24" i="6" s="1"/>
  <c r="J23" i="6"/>
  <c r="J24" i="6"/>
  <c r="I25" i="6"/>
  <c r="J25" i="6" s="1"/>
  <c r="J30" i="3"/>
  <c r="J29" i="3"/>
  <c r="L24" i="3"/>
  <c r="J31" i="3"/>
  <c r="J28" i="3"/>
  <c r="L31" i="3"/>
  <c r="L23" i="3"/>
  <c r="L25" i="3"/>
  <c r="J27" i="3"/>
  <c r="L30" i="3"/>
  <c r="J23" i="3"/>
  <c r="L23" i="6"/>
  <c r="J26" i="3"/>
  <c r="L29" i="3"/>
  <c r="J25" i="3"/>
  <c r="L28" i="3"/>
  <c r="H24" i="6"/>
  <c r="F25" i="6"/>
  <c r="R24" i="6"/>
  <c r="AC22" i="6"/>
  <c r="Z22" i="6"/>
  <c r="AA22" i="6" s="1"/>
  <c r="K24" i="6"/>
  <c r="L24" i="6" s="1"/>
  <c r="G25" i="6"/>
  <c r="I26" i="6"/>
  <c r="J26" i="6" s="1"/>
  <c r="R23" i="6"/>
  <c r="Y22" i="3"/>
  <c r="R23" i="3"/>
  <c r="R24" i="3" s="1"/>
  <c r="R25" i="3" s="1"/>
  <c r="R26" i="3" s="1"/>
  <c r="R27" i="3" s="1"/>
  <c r="R28" i="3" s="1"/>
  <c r="R29" i="3" s="1"/>
  <c r="R30" i="3" s="1"/>
  <c r="R31" i="3" s="1"/>
  <c r="R32" i="3" s="1"/>
  <c r="N27" i="3"/>
  <c r="N26" i="3"/>
  <c r="O26" i="3" s="1"/>
  <c r="O27" i="3"/>
  <c r="O32" i="3"/>
  <c r="N25" i="3"/>
  <c r="O25" i="3" s="1"/>
  <c r="P28" i="3"/>
  <c r="Q28" i="3" s="1"/>
  <c r="N24" i="3"/>
  <c r="O24" i="3" s="1"/>
  <c r="P27" i="3"/>
  <c r="Q27" i="3" s="1"/>
  <c r="N31" i="3"/>
  <c r="O31" i="3" s="1"/>
  <c r="N30" i="3"/>
  <c r="O30" i="3" s="1"/>
  <c r="P25" i="3"/>
  <c r="Q25" i="3" s="1"/>
  <c r="N23" i="3"/>
  <c r="O23" i="3" s="1"/>
  <c r="N29" i="3"/>
  <c r="O29" i="3" s="1"/>
  <c r="P32" i="3"/>
  <c r="Q32" i="3" s="1"/>
  <c r="P24" i="3"/>
  <c r="Q24" i="3" s="1"/>
  <c r="P30" i="3"/>
  <c r="Q30" i="3" s="1"/>
  <c r="P29" i="3"/>
  <c r="Q29" i="3" s="1"/>
  <c r="P26" i="3"/>
  <c r="Q26" i="3" s="1"/>
  <c r="N28" i="3"/>
  <c r="O28" i="3" s="1"/>
  <c r="Y28" i="3" s="1"/>
  <c r="W28" i="3" s="1"/>
  <c r="P31" i="3"/>
  <c r="Q31" i="3" s="1"/>
  <c r="P23" i="3"/>
  <c r="Q23" i="3" s="1"/>
  <c r="H23" i="3"/>
  <c r="H32" i="3"/>
  <c r="H31" i="3"/>
  <c r="H29" i="3"/>
  <c r="H27" i="3"/>
  <c r="H26" i="3"/>
  <c r="H25" i="3"/>
  <c r="H30" i="3"/>
  <c r="H28" i="3"/>
  <c r="H24" i="3"/>
  <c r="W23" i="6" l="1"/>
  <c r="AC23" i="6"/>
  <c r="Z23" i="6"/>
  <c r="AA23" i="6" s="1"/>
  <c r="AJ23" i="6"/>
  <c r="AJ24" i="3"/>
  <c r="AK24" i="3" s="1"/>
  <c r="AL24" i="3" s="1"/>
  <c r="AC22" i="3"/>
  <c r="W22" i="3"/>
  <c r="AJ28" i="3"/>
  <c r="AK28" i="3" s="1"/>
  <c r="AL28" i="3" s="1"/>
  <c r="Z24" i="6"/>
  <c r="AA24" i="6" s="1"/>
  <c r="AC24" i="6"/>
  <c r="AD22" i="6"/>
  <c r="AF22" i="6" s="1"/>
  <c r="AH22" i="6" s="1"/>
  <c r="G26" i="6"/>
  <c r="H25" i="6"/>
  <c r="N25" i="6"/>
  <c r="O25" i="6" s="1"/>
  <c r="AD23" i="6"/>
  <c r="AF23" i="6" s="1"/>
  <c r="P24" i="6"/>
  <c r="Q24" i="6" s="1"/>
  <c r="AJ24" i="6" s="1"/>
  <c r="K25" i="6"/>
  <c r="L25" i="6" s="1"/>
  <c r="F26" i="6"/>
  <c r="R25" i="6"/>
  <c r="I27" i="6"/>
  <c r="J27" i="6" s="1"/>
  <c r="Y24" i="3"/>
  <c r="W24" i="3" s="1"/>
  <c r="Y23" i="3"/>
  <c r="Y32" i="3"/>
  <c r="Y30" i="3"/>
  <c r="Y27" i="3"/>
  <c r="Y25" i="3"/>
  <c r="Y31" i="3"/>
  <c r="Y26" i="3"/>
  <c r="Y29" i="3"/>
  <c r="AD22" i="3"/>
  <c r="AF22" i="3" s="1"/>
  <c r="Z22" i="3"/>
  <c r="AA22" i="3" s="1"/>
  <c r="AH22" i="3" s="1"/>
  <c r="AC28" i="3"/>
  <c r="AC24" i="3"/>
  <c r="AH23" i="6" l="1"/>
  <c r="AC27" i="3"/>
  <c r="AD27" i="3" s="1"/>
  <c r="AF27" i="3" s="1"/>
  <c r="W27" i="3"/>
  <c r="AJ27" i="3" s="1"/>
  <c r="AK27" i="3" s="1"/>
  <c r="AL27" i="3" s="1"/>
  <c r="AC30" i="3"/>
  <c r="W30" i="3"/>
  <c r="AJ30" i="3" s="1"/>
  <c r="AK30" i="3" s="1"/>
  <c r="AL30" i="3" s="1"/>
  <c r="AC32" i="3"/>
  <c r="W32" i="3"/>
  <c r="AJ32" i="3" s="1"/>
  <c r="AK32" i="3" s="1"/>
  <c r="AL32" i="3" s="1"/>
  <c r="AC23" i="3"/>
  <c r="W23" i="3"/>
  <c r="AJ23" i="3" s="1"/>
  <c r="AK23" i="3" s="1"/>
  <c r="AL23" i="3" s="1"/>
  <c r="AC29" i="3"/>
  <c r="AD29" i="3" s="1"/>
  <c r="AF29" i="3" s="1"/>
  <c r="W29" i="3"/>
  <c r="AJ29" i="3" s="1"/>
  <c r="AK29" i="3" s="1"/>
  <c r="AL29" i="3" s="1"/>
  <c r="AC25" i="3"/>
  <c r="W25" i="3"/>
  <c r="AJ25" i="3" s="1"/>
  <c r="AK25" i="3" s="1"/>
  <c r="AL25" i="3" s="1"/>
  <c r="AC26" i="3"/>
  <c r="W26" i="3"/>
  <c r="AC31" i="3"/>
  <c r="W31" i="3"/>
  <c r="AJ31" i="3" s="1"/>
  <c r="AK31" i="3" s="1"/>
  <c r="AL31" i="3" s="1"/>
  <c r="Y25" i="6"/>
  <c r="W25" i="6" s="1"/>
  <c r="H26" i="6"/>
  <c r="N26" i="6"/>
  <c r="O26" i="6" s="1"/>
  <c r="G27" i="6"/>
  <c r="P25" i="6"/>
  <c r="Q25" i="6" s="1"/>
  <c r="AJ25" i="6" s="1"/>
  <c r="K26" i="6"/>
  <c r="L26" i="6" s="1"/>
  <c r="I28" i="6"/>
  <c r="J28" i="6" s="1"/>
  <c r="F27" i="6"/>
  <c r="R26" i="6"/>
  <c r="AD24" i="6"/>
  <c r="AF24" i="6" s="1"/>
  <c r="AH24" i="6" s="1"/>
  <c r="Z31" i="3"/>
  <c r="AA31" i="3" s="1"/>
  <c r="Z29" i="3"/>
  <c r="AA29" i="3" s="1"/>
  <c r="Z27" i="3"/>
  <c r="AA27" i="3" s="1"/>
  <c r="AD24" i="3"/>
  <c r="AF24" i="3" s="1"/>
  <c r="Z24" i="3"/>
  <c r="AA24" i="3" s="1"/>
  <c r="AH24" i="3" s="1"/>
  <c r="Z23" i="3"/>
  <c r="AA23" i="3" s="1"/>
  <c r="AD32" i="3"/>
  <c r="AF32" i="3" s="1"/>
  <c r="Z32" i="3"/>
  <c r="AA32" i="3" s="1"/>
  <c r="AH32" i="3" s="1"/>
  <c r="AD30" i="3"/>
  <c r="AF30" i="3" s="1"/>
  <c r="Z30" i="3"/>
  <c r="AA30" i="3" s="1"/>
  <c r="AH30" i="3" s="1"/>
  <c r="AD28" i="3"/>
  <c r="AF28" i="3" s="1"/>
  <c r="Z28" i="3"/>
  <c r="AA28" i="3" s="1"/>
  <c r="AH28" i="3" s="1"/>
  <c r="Z26" i="3"/>
  <c r="AA26" i="3" s="1"/>
  <c r="Z25" i="3"/>
  <c r="AA25" i="3" s="1"/>
  <c r="AD26" i="3" l="1"/>
  <c r="AJ26" i="3"/>
  <c r="AK26" i="3" s="1"/>
  <c r="AL26" i="3" s="1"/>
  <c r="AD25" i="3"/>
  <c r="AF25" i="3" s="1"/>
  <c r="AH23" i="3"/>
  <c r="AD31" i="3"/>
  <c r="AF31" i="3" s="1"/>
  <c r="AH31" i="3" s="1"/>
  <c r="AH29" i="3"/>
  <c r="AD23" i="3"/>
  <c r="AF23" i="3" s="1"/>
  <c r="AH27" i="3"/>
  <c r="AH25" i="3"/>
  <c r="P26" i="6"/>
  <c r="Q26" i="6" s="1"/>
  <c r="K27" i="6"/>
  <c r="L27" i="6" s="1"/>
  <c r="G28" i="6"/>
  <c r="H27" i="6"/>
  <c r="N27" i="6"/>
  <c r="O27" i="6" s="1"/>
  <c r="Y27" i="6" s="1"/>
  <c r="W27" i="6" s="1"/>
  <c r="I29" i="6"/>
  <c r="J29" i="6" s="1"/>
  <c r="AC25" i="6"/>
  <c r="Z25" i="6"/>
  <c r="AA25" i="6" s="1"/>
  <c r="F28" i="6"/>
  <c r="R27" i="6"/>
  <c r="Y26" i="6"/>
  <c r="W26" i="6" s="1"/>
  <c r="AJ26" i="6" l="1"/>
  <c r="AH25" i="6"/>
  <c r="I30" i="6"/>
  <c r="J30" i="6" s="1"/>
  <c r="Z26" i="6"/>
  <c r="AA26" i="6" s="1"/>
  <c r="AC26" i="6"/>
  <c r="AD26" i="6" s="1"/>
  <c r="AF26" i="6" s="1"/>
  <c r="AC27" i="6"/>
  <c r="Z27" i="6"/>
  <c r="AA27" i="6" s="1"/>
  <c r="F29" i="6"/>
  <c r="R28" i="6"/>
  <c r="H28" i="6"/>
  <c r="N28" i="6"/>
  <c r="O28" i="6" s="1"/>
  <c r="G29" i="6"/>
  <c r="AD25" i="6"/>
  <c r="AF25" i="6" s="1"/>
  <c r="P27" i="6"/>
  <c r="Q27" i="6" s="1"/>
  <c r="AJ27" i="6" s="1"/>
  <c r="K28" i="6"/>
  <c r="L28" i="6" s="1"/>
  <c r="AF26" i="3"/>
  <c r="AH26" i="3" s="1"/>
  <c r="AH26" i="6" l="1"/>
  <c r="G30" i="6"/>
  <c r="H29" i="6"/>
  <c r="N29" i="6"/>
  <c r="O29" i="6" s="1"/>
  <c r="Y29" i="6" s="1"/>
  <c r="W29" i="6" s="1"/>
  <c r="Y28" i="6"/>
  <c r="W28" i="6" s="1"/>
  <c r="F30" i="6"/>
  <c r="R29" i="6"/>
  <c r="AD27" i="6"/>
  <c r="AF27" i="6" s="1"/>
  <c r="AH27" i="6" s="1"/>
  <c r="P28" i="6"/>
  <c r="Q28" i="6" s="1"/>
  <c r="K29" i="6"/>
  <c r="L29" i="6" s="1"/>
  <c r="I31" i="6"/>
  <c r="J31" i="6" s="1"/>
  <c r="AJ28" i="6" l="1"/>
  <c r="F31" i="6"/>
  <c r="R30" i="6"/>
  <c r="AC28" i="6"/>
  <c r="Z28" i="6"/>
  <c r="AA28" i="6" s="1"/>
  <c r="AC29" i="6"/>
  <c r="Z29" i="6"/>
  <c r="AA29" i="6" s="1"/>
  <c r="P29" i="6"/>
  <c r="Q29" i="6" s="1"/>
  <c r="AJ29" i="6" s="1"/>
  <c r="K30" i="6"/>
  <c r="L30" i="6" s="1"/>
  <c r="I32" i="6"/>
  <c r="H30" i="6"/>
  <c r="N30" i="6"/>
  <c r="O30" i="6" s="1"/>
  <c r="Y30" i="6" s="1"/>
  <c r="W30" i="6" s="1"/>
  <c r="G31" i="6"/>
  <c r="J32" i="6" l="1"/>
  <c r="I33" i="6"/>
  <c r="AC30" i="6"/>
  <c r="Z30" i="6"/>
  <c r="AA30" i="6" s="1"/>
  <c r="F32" i="6"/>
  <c r="F33" i="6" s="1"/>
  <c r="R31" i="6"/>
  <c r="G32" i="6"/>
  <c r="G33" i="6" s="1"/>
  <c r="H31" i="6"/>
  <c r="N31" i="6"/>
  <c r="O31" i="6" s="1"/>
  <c r="Y31" i="6" s="1"/>
  <c r="W31" i="6" s="1"/>
  <c r="AD29" i="6"/>
  <c r="AF29" i="6" s="1"/>
  <c r="AH29" i="6" s="1"/>
  <c r="P30" i="6"/>
  <c r="Q30" i="6" s="1"/>
  <c r="AJ30" i="6" s="1"/>
  <c r="K31" i="6"/>
  <c r="L31" i="6" s="1"/>
  <c r="AD28" i="6"/>
  <c r="AF28" i="6" s="1"/>
  <c r="AH28" i="6" s="1"/>
  <c r="F34" i="6" l="1"/>
  <c r="F35" i="6" s="1"/>
  <c r="F36" i="6" s="1"/>
  <c r="F37" i="6" s="1"/>
  <c r="F38" i="6" s="1"/>
  <c r="F39" i="6" s="1"/>
  <c r="F40" i="6" s="1"/>
  <c r="F41" i="6" s="1"/>
  <c r="F42" i="6" s="1"/>
  <c r="N33" i="6"/>
  <c r="O33" i="6" s="1"/>
  <c r="H33" i="6"/>
  <c r="G34" i="6"/>
  <c r="I34" i="6"/>
  <c r="J33" i="6"/>
  <c r="AC31" i="6"/>
  <c r="Z31" i="6"/>
  <c r="AA31" i="6" s="1"/>
  <c r="AD30" i="6"/>
  <c r="AF30" i="6" s="1"/>
  <c r="AH30" i="6" s="1"/>
  <c r="H32" i="6"/>
  <c r="N32" i="6"/>
  <c r="O32" i="6" s="1"/>
  <c r="Y32" i="6" s="1"/>
  <c r="W32" i="6" s="1"/>
  <c r="P31" i="6"/>
  <c r="Q31" i="6" s="1"/>
  <c r="AJ31" i="6" s="1"/>
  <c r="K32" i="6"/>
  <c r="R32" i="6"/>
  <c r="R33" i="6" s="1"/>
  <c r="R34" i="6" s="1"/>
  <c r="R35" i="6" s="1"/>
  <c r="R36" i="6" s="1"/>
  <c r="R37" i="6" s="1"/>
  <c r="R38" i="6" s="1"/>
  <c r="R39" i="6" s="1"/>
  <c r="R40" i="6" s="1"/>
  <c r="R41" i="6" s="1"/>
  <c r="R42" i="6" s="1"/>
  <c r="G35" i="6" l="1"/>
  <c r="N34" i="6"/>
  <c r="O34" i="6" s="1"/>
  <c r="H34" i="6"/>
  <c r="Y33" i="6"/>
  <c r="K33" i="6"/>
  <c r="L32" i="6"/>
  <c r="AJ32" i="6" s="1"/>
  <c r="I35" i="6"/>
  <c r="J34" i="6"/>
  <c r="P32" i="6"/>
  <c r="Q32" i="6" s="1"/>
  <c r="AC32" i="6"/>
  <c r="Z32" i="6"/>
  <c r="AA32" i="6" s="1"/>
  <c r="AD31" i="6"/>
  <c r="AF31" i="6" s="1"/>
  <c r="AH31" i="6" s="1"/>
  <c r="Z33" i="6" l="1"/>
  <c r="AA33" i="6" s="1"/>
  <c r="AC33" i="6"/>
  <c r="W33" i="6"/>
  <c r="Y34" i="6"/>
  <c r="G36" i="6"/>
  <c r="N35" i="6"/>
  <c r="O35" i="6" s="1"/>
  <c r="H35" i="6"/>
  <c r="K34" i="6"/>
  <c r="P33" i="6"/>
  <c r="Q33" i="6" s="1"/>
  <c r="L33" i="6"/>
  <c r="I36" i="6"/>
  <c r="J35" i="6"/>
  <c r="AD32" i="6"/>
  <c r="AF32" i="6" s="1"/>
  <c r="AH32" i="6" s="1"/>
  <c r="Y35" i="6" l="1"/>
  <c r="G37" i="6"/>
  <c r="H36" i="6"/>
  <c r="N36" i="6"/>
  <c r="O36" i="6" s="1"/>
  <c r="Y36" i="6" s="1"/>
  <c r="AC34" i="6"/>
  <c r="W34" i="6"/>
  <c r="Z34" i="6"/>
  <c r="AA34" i="6" s="1"/>
  <c r="AJ33" i="6"/>
  <c r="AD33" i="6"/>
  <c r="AF33" i="6" s="1"/>
  <c r="AH33" i="6"/>
  <c r="K35" i="6"/>
  <c r="P34" i="6"/>
  <c r="Q34" i="6" s="1"/>
  <c r="L34" i="6"/>
  <c r="I37" i="6"/>
  <c r="J36" i="6"/>
  <c r="AH34" i="6" l="1"/>
  <c r="AJ34" i="6"/>
  <c r="Z36" i="6"/>
  <c r="AA36" i="6" s="1"/>
  <c r="AC36" i="6"/>
  <c r="W36" i="6"/>
  <c r="G38" i="6"/>
  <c r="N37" i="6"/>
  <c r="O37" i="6" s="1"/>
  <c r="H37" i="6"/>
  <c r="Z35" i="6"/>
  <c r="AA35" i="6" s="1"/>
  <c r="AC35" i="6"/>
  <c r="W35" i="6"/>
  <c r="I38" i="6"/>
  <c r="J37" i="6"/>
  <c r="AD34" i="6"/>
  <c r="AF34" i="6" s="1"/>
  <c r="K36" i="6"/>
  <c r="P35" i="6"/>
  <c r="Q35" i="6" s="1"/>
  <c r="L35" i="6"/>
  <c r="AJ35" i="6" s="1"/>
  <c r="AD35" i="6" l="1"/>
  <c r="AF35" i="6" s="1"/>
  <c r="AH35" i="6" s="1"/>
  <c r="Y37" i="6"/>
  <c r="G39" i="6"/>
  <c r="H38" i="6"/>
  <c r="N38" i="6"/>
  <c r="O38" i="6" s="1"/>
  <c r="Y38" i="6" s="1"/>
  <c r="AH36" i="6"/>
  <c r="I39" i="6"/>
  <c r="J38" i="6"/>
  <c r="K37" i="6"/>
  <c r="L36" i="6"/>
  <c r="P36" i="6"/>
  <c r="Q36" i="6" s="1"/>
  <c r="AD36" i="6" s="1"/>
  <c r="AF36" i="6" s="1"/>
  <c r="W38" i="6" l="1"/>
  <c r="Z38" i="6"/>
  <c r="AA38" i="6" s="1"/>
  <c r="AC38" i="6"/>
  <c r="G40" i="6"/>
  <c r="H39" i="6"/>
  <c r="N39" i="6"/>
  <c r="O39" i="6" s="1"/>
  <c r="Y39" i="6" s="1"/>
  <c r="Z37" i="6"/>
  <c r="AA37" i="6" s="1"/>
  <c r="AC37" i="6"/>
  <c r="W37" i="6"/>
  <c r="AJ36" i="6"/>
  <c r="K38" i="6"/>
  <c r="L37" i="6"/>
  <c r="P37" i="6"/>
  <c r="Q37" i="6" s="1"/>
  <c r="I40" i="6"/>
  <c r="J39" i="6"/>
  <c r="AD37" i="6" l="1"/>
  <c r="AF37" i="6" s="1"/>
  <c r="AC39" i="6"/>
  <c r="Z39" i="6"/>
  <c r="AA39" i="6" s="1"/>
  <c r="W39" i="6"/>
  <c r="G41" i="6"/>
  <c r="H40" i="6"/>
  <c r="N40" i="6"/>
  <c r="O40" i="6" s="1"/>
  <c r="Y40" i="6" s="1"/>
  <c r="AH37" i="6"/>
  <c r="I41" i="6"/>
  <c r="J40" i="6"/>
  <c r="AJ37" i="6"/>
  <c r="K39" i="6"/>
  <c r="L38" i="6"/>
  <c r="P38" i="6"/>
  <c r="Q38" i="6" s="1"/>
  <c r="AD38" i="6" s="1"/>
  <c r="AF38" i="6" s="1"/>
  <c r="AH38" i="6" s="1"/>
  <c r="AC40" i="6" l="1"/>
  <c r="W40" i="6"/>
  <c r="Z40" i="6"/>
  <c r="AA40" i="6" s="1"/>
  <c r="G42" i="6"/>
  <c r="N41" i="6"/>
  <c r="O41" i="6" s="1"/>
  <c r="H41" i="6"/>
  <c r="AJ38" i="6"/>
  <c r="I42" i="6"/>
  <c r="J42" i="6" s="1"/>
  <c r="J41" i="6"/>
  <c r="K40" i="6"/>
  <c r="L39" i="6"/>
  <c r="P39" i="6"/>
  <c r="Q39" i="6" s="1"/>
  <c r="AD39" i="6" s="1"/>
  <c r="AF39" i="6" s="1"/>
  <c r="AH39" i="6" s="1"/>
  <c r="H42" i="6" l="1"/>
  <c r="N42" i="6"/>
  <c r="O42" i="6" s="1"/>
  <c r="Y41" i="6"/>
  <c r="AJ39" i="6"/>
  <c r="K41" i="6"/>
  <c r="L40" i="6"/>
  <c r="P40" i="6"/>
  <c r="Q40" i="6" s="1"/>
  <c r="AD40" i="6" s="1"/>
  <c r="AF40" i="6" s="1"/>
  <c r="AH40" i="6" s="1"/>
  <c r="AC41" i="6" l="1"/>
  <c r="W41" i="6"/>
  <c r="Z41" i="6"/>
  <c r="AA41" i="6" s="1"/>
  <c r="Y42" i="6"/>
  <c r="K42" i="6"/>
  <c r="P41" i="6"/>
  <c r="Q41" i="6" s="1"/>
  <c r="L41" i="6"/>
  <c r="AJ40" i="6"/>
  <c r="AD41" i="6" l="1"/>
  <c r="AF41" i="6" s="1"/>
  <c r="AH41" i="6" s="1"/>
  <c r="AC42" i="6"/>
  <c r="W42" i="6"/>
  <c r="Z42" i="6"/>
  <c r="AA42" i="6" s="1"/>
  <c r="P42" i="6"/>
  <c r="Q42" i="6" s="1"/>
  <c r="L42" i="6"/>
  <c r="AJ42" i="6" s="1"/>
  <c r="AJ41" i="6"/>
  <c r="AD42" i="6" l="1"/>
  <c r="AF42" i="6" s="1"/>
  <c r="AH42" i="6" s="1"/>
</calcChain>
</file>

<file path=xl/sharedStrings.xml><?xml version="1.0" encoding="utf-8"?>
<sst xmlns="http://schemas.openxmlformats.org/spreadsheetml/2006/main" count="117" uniqueCount="58">
  <si>
    <t>International</t>
  </si>
  <si>
    <t>R &amp; D Expense</t>
  </si>
  <si>
    <t>Year</t>
  </si>
  <si>
    <t>Introductory cost</t>
  </si>
  <si>
    <t>Depreciation value of infrastructure</t>
  </si>
  <si>
    <t>With alterium US and Russia participants</t>
  </si>
  <si>
    <t>With alternium International participants</t>
  </si>
  <si>
    <t>With alternium</t>
  </si>
  <si>
    <t>Without alternium</t>
  </si>
  <si>
    <t>UA and Russsia participants</t>
  </si>
  <si>
    <t>Growth rate</t>
  </si>
  <si>
    <t>Inflation rate</t>
  </si>
  <si>
    <t>Exchange charge per person</t>
  </si>
  <si>
    <t>Servicong cost per person ( US and Russia)</t>
  </si>
  <si>
    <t>Servicing cost per person (International)</t>
  </si>
  <si>
    <t>Total exchange charge</t>
  </si>
  <si>
    <t>growth rate for new participants</t>
  </si>
  <si>
    <t>Exchange rate per person for new participants in isolation</t>
  </si>
  <si>
    <t>New participants in isolation</t>
  </si>
  <si>
    <t>Servicing cost per person for new participants in isolation</t>
  </si>
  <si>
    <t>Total exchange rate for new participants in isolation</t>
  </si>
  <si>
    <t>original server capacity</t>
  </si>
  <si>
    <t>New server cost</t>
  </si>
  <si>
    <t>G &amp; A expenses with alterium pool</t>
  </si>
  <si>
    <t>Growth rate for G &amp; A expenses</t>
  </si>
  <si>
    <t>Advertising expenses with respect to alterium</t>
  </si>
  <si>
    <t>Growth rate of advertising expenses</t>
  </si>
  <si>
    <t>cost saving cashflows</t>
  </si>
  <si>
    <t>Growth rate of cost saving cashflows</t>
  </si>
  <si>
    <t>Total revenue without receivables</t>
  </si>
  <si>
    <t>Inventory cost</t>
  </si>
  <si>
    <t>Inventory</t>
  </si>
  <si>
    <t>Accounts receivable</t>
  </si>
  <si>
    <t>Accounts payable</t>
  </si>
  <si>
    <t>Total service cost ( US and Russia)</t>
  </si>
  <si>
    <t>Total service cost (International)</t>
  </si>
  <si>
    <t xml:space="preserve">Total service cost for new participants </t>
  </si>
  <si>
    <t>Total revenue</t>
  </si>
  <si>
    <t>Total cost</t>
  </si>
  <si>
    <t>Income</t>
  </si>
  <si>
    <t xml:space="preserve">Depriciation </t>
  </si>
  <si>
    <t>Income tax percentage</t>
  </si>
  <si>
    <t>Cost of capital</t>
  </si>
  <si>
    <t>IRR</t>
  </si>
  <si>
    <t>Total cost per year excluding debt interest</t>
  </si>
  <si>
    <t>Market value of debt</t>
  </si>
  <si>
    <t>intereset on debt</t>
  </si>
  <si>
    <t>Interest on debt</t>
  </si>
  <si>
    <t>Net cashflow</t>
  </si>
  <si>
    <t>NPV at</t>
  </si>
  <si>
    <t>NPV</t>
  </si>
  <si>
    <t>Taxable amount</t>
  </si>
  <si>
    <t>Income after tax</t>
  </si>
  <si>
    <t xml:space="preserve">NPV </t>
  </si>
  <si>
    <t xml:space="preserve">1] new international particpants grow uptil 20 years ,as international has a new server purchsased recently </t>
  </si>
  <si>
    <t>2] since the machine do not have a lot of life and it will get old and the processing will get slower so it might run out</t>
  </si>
  <si>
    <t>3]since the commencement of technology there has been new age revolutionary technologies being devoloped every 20 years so in the next 20 years thre might be new technology availabe</t>
  </si>
  <si>
    <t>Assumptions being made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</si>
</sst>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₹&quot;\ #,##0.00;[Red]&quot;₹&quot;\ \-#,##0.00"/>
    <numFmt numFmtId="164" formatCode="0.0000"/>
    <numFmt numFmtId="165" formatCode="#,##0.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66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3">
    <xf numFmtId="0" fontId="0" fillId="0" borderId="0" xfId="0"/>
    <xf numFmtId="9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 wrapText="1"/>
    </xf>
    <xf numFmtId="3" fontId="0" fillId="0" borderId="0" xfId="0" applyNumberFormat="1"/>
    <xf numFmtId="9" fontId="0" fillId="0" borderId="1" xfId="0" applyNumberFormat="1" applyBorder="1"/>
    <xf numFmtId="0" fontId="0" fillId="0" borderId="0" xfId="0" applyAlignment="1"/>
    <xf numFmtId="0" fontId="0" fillId="0" borderId="0" xfId="0"/>
    <xf numFmtId="0" fontId="0" fillId="0" borderId="1" xfId="0" applyBorder="1"/>
    <xf numFmtId="2" fontId="0" fillId="0" borderId="1" xfId="0" applyNumberFormat="1" applyBorder="1"/>
    <xf numFmtId="9" fontId="0" fillId="0" borderId="1" xfId="1" applyFont="1" applyBorder="1"/>
    <xf numFmtId="0" fontId="0" fillId="0" borderId="0" xfId="0"/>
    <xf numFmtId="2" fontId="0" fillId="0" borderId="0" xfId="0" applyNumberFormat="1"/>
    <xf numFmtId="0" fontId="0" fillId="0" borderId="0" xfId="0" applyAlignment="1"/>
    <xf numFmtId="0" fontId="0" fillId="0" borderId="1" xfId="0" applyBorder="1" applyAlignment="1"/>
    <xf numFmtId="2" fontId="0" fillId="0" borderId="1" xfId="0" applyNumberFormat="1" applyBorder="1" applyAlignment="1"/>
    <xf numFmtId="8" fontId="0" fillId="0" borderId="1" xfId="0" applyNumberFormat="1" applyBorder="1"/>
    <xf numFmtId="9" fontId="0" fillId="2" borderId="1" xfId="0" applyNumberFormat="1" applyFill="1" applyBorder="1"/>
    <xf numFmtId="8" fontId="0" fillId="2" borderId="1" xfId="0" applyNumberFormat="1" applyFill="1" applyBorder="1"/>
    <xf numFmtId="164" fontId="0" fillId="0" borderId="1" xfId="0" applyNumberFormat="1" applyBorder="1"/>
    <xf numFmtId="0" fontId="0" fillId="0" borderId="1" xfId="0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2" fontId="0" fillId="4" borderId="1" xfId="0" applyNumberFormat="1" applyFill="1" applyBorder="1" applyAlignment="1">
      <alignment horizontal="center" wrapText="1"/>
    </xf>
    <xf numFmtId="3" fontId="0" fillId="0" borderId="1" xfId="0" applyNumberFormat="1" applyBorder="1"/>
    <xf numFmtId="3" fontId="2" fillId="0" borderId="1" xfId="0" applyNumberFormat="1" applyFont="1" applyBorder="1"/>
    <xf numFmtId="3" fontId="0" fillId="3" borderId="1" xfId="0" applyNumberFormat="1" applyFill="1" applyBorder="1"/>
    <xf numFmtId="3" fontId="0" fillId="4" borderId="1" xfId="0" applyNumberFormat="1" applyFill="1" applyBorder="1"/>
    <xf numFmtId="0" fontId="0" fillId="4" borderId="1" xfId="0" applyFill="1" applyBorder="1"/>
    <xf numFmtId="0" fontId="0" fillId="3" borderId="1" xfId="0" applyFill="1" applyBorder="1"/>
    <xf numFmtId="2" fontId="0" fillId="4" borderId="1" xfId="0" applyNumberFormat="1" applyFill="1" applyBorder="1"/>
    <xf numFmtId="1" fontId="0" fillId="0" borderId="1" xfId="0" applyNumberFormat="1" applyBorder="1"/>
    <xf numFmtId="0" fontId="0" fillId="2" borderId="1" xfId="0" applyFill="1" applyBorder="1"/>
    <xf numFmtId="2" fontId="0" fillId="3" borderId="1" xfId="0" applyNumberFormat="1" applyFill="1" applyBorder="1" applyAlignment="1">
      <alignment horizontal="center" wrapText="1"/>
    </xf>
    <xf numFmtId="2" fontId="0" fillId="0" borderId="1" xfId="0" applyNumberFormat="1" applyBorder="1" applyAlignment="1">
      <alignment horizontal="center" wrapText="1"/>
    </xf>
    <xf numFmtId="2" fontId="0" fillId="3" borderId="1" xfId="0" applyNumberFormat="1" applyFill="1" applyBorder="1"/>
    <xf numFmtId="2" fontId="0" fillId="2" borderId="1" xfId="0" applyNumberFormat="1" applyFill="1" applyBorder="1"/>
    <xf numFmtId="0" fontId="0" fillId="5" borderId="1" xfId="0" applyFill="1" applyBorder="1"/>
    <xf numFmtId="9" fontId="0" fillId="5" borderId="1" xfId="0" applyNumberFormat="1" applyFill="1" applyBorder="1"/>
    <xf numFmtId="165" fontId="0" fillId="5" borderId="1" xfId="0" applyNumberFormat="1" applyFill="1" applyBorder="1"/>
    <xf numFmtId="0" fontId="0" fillId="0" borderId="1" xfId="0" applyFill="1" applyBorder="1"/>
    <xf numFmtId="9" fontId="0" fillId="0" borderId="1" xfId="0" applyNumberFormat="1" applyFill="1" applyBorder="1"/>
    <xf numFmtId="10" fontId="0" fillId="0" borderId="1" xfId="0" applyNumberFormat="1" applyFill="1" applyBorder="1"/>
    <xf numFmtId="2" fontId="0" fillId="0" borderId="1" xfId="0" applyNumberFormat="1" applyFill="1" applyBorder="1"/>
    <xf numFmtId="9" fontId="0" fillId="0" borderId="1" xfId="1" applyFont="1" applyFill="1" applyBorder="1"/>
    <xf numFmtId="0" fontId="0" fillId="0" borderId="1" xfId="0" applyFill="1" applyBorder="1" applyAlignment="1">
      <alignment horizontal="center" wrapText="1"/>
    </xf>
    <xf numFmtId="3" fontId="0" fillId="0" borderId="1" xfId="0" applyNumberFormat="1" applyFill="1" applyBorder="1"/>
    <xf numFmtId="4" fontId="0" fillId="0" borderId="1" xfId="0" applyNumberFormat="1" applyFill="1" applyBorder="1"/>
    <xf numFmtId="2" fontId="0" fillId="0" borderId="1" xfId="0" applyNumberFormat="1" applyFill="1" applyBorder="1" applyAlignment="1">
      <alignment horizontal="center" wrapText="1"/>
    </xf>
    <xf numFmtId="0" fontId="0" fillId="0" borderId="0" xfId="0" applyFill="1"/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66CCFF"/>
      <color rgb="FF71E9E9"/>
      <color rgb="FFCCFFFF"/>
      <color rgb="FFCCFFCC"/>
      <color rgb="FFFFCCCC"/>
      <color rgb="FF66FF99"/>
      <color rgb="FFCCCCFF"/>
      <color rgb="FF9966FF"/>
      <color rgb="FFB084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82D3D-7C7B-47B3-9A37-2A20F69B1CA8}">
  <dimension ref="A1:AL32"/>
  <sheetViews>
    <sheetView zoomScale="80" zoomScaleNormal="130" workbookViewId="0">
      <selection sqref="A1:C19"/>
    </sheetView>
  </sheetViews>
  <sheetFormatPr defaultRowHeight="14.4" x14ac:dyDescent="0.3"/>
  <cols>
    <col min="1" max="1" width="31.88671875" bestFit="1" customWidth="1"/>
    <col min="2" max="2" width="20.88671875" bestFit="1" customWidth="1"/>
    <col min="3" max="3" width="16.5546875" bestFit="1" customWidth="1"/>
    <col min="4" max="4" width="30.5546875" bestFit="1" customWidth="1"/>
    <col min="5" max="5" width="12.5546875" bestFit="1" customWidth="1"/>
    <col min="6" max="6" width="13.5546875" bestFit="1" customWidth="1"/>
    <col min="7" max="7" width="12" bestFit="1" customWidth="1"/>
    <col min="8" max="8" width="14.6640625" bestFit="1" customWidth="1"/>
    <col min="9" max="9" width="12.77734375" bestFit="1" customWidth="1"/>
    <col min="10" max="10" width="13.5546875" bestFit="1" customWidth="1"/>
    <col min="11" max="12" width="12.6640625" bestFit="1" customWidth="1"/>
    <col min="13" max="13" width="12" bestFit="1" customWidth="1"/>
    <col min="14" max="14" width="20.109375" bestFit="1" customWidth="1"/>
    <col min="15" max="15" width="20.109375" customWidth="1"/>
    <col min="16" max="16" width="20.109375" bestFit="1" customWidth="1"/>
    <col min="17" max="17" width="13.33203125" bestFit="1" customWidth="1"/>
    <col min="18" max="18" width="12" bestFit="1" customWidth="1"/>
    <col min="19" max="20" width="12.44140625" bestFit="1" customWidth="1"/>
    <col min="21" max="21" width="17.109375" bestFit="1" customWidth="1"/>
    <col min="22" max="22" width="12.44140625" bestFit="1" customWidth="1"/>
    <col min="23" max="23" width="14.109375" bestFit="1" customWidth="1"/>
    <col min="24" max="24" width="11" customWidth="1"/>
    <col min="25" max="25" width="14.6640625" bestFit="1" customWidth="1"/>
    <col min="26" max="26" width="13.6640625" bestFit="1" customWidth="1"/>
    <col min="27" max="27" width="15.109375" bestFit="1" customWidth="1"/>
    <col min="28" max="28" width="15.109375" customWidth="1"/>
    <col min="29" max="29" width="13.6640625" bestFit="1" customWidth="1"/>
    <col min="30" max="30" width="15.109375" bestFit="1" customWidth="1"/>
    <col min="31" max="31" width="10.6640625" bestFit="1" customWidth="1"/>
    <col min="32" max="32" width="15.109375" bestFit="1" customWidth="1"/>
    <col min="33" max="33" width="15.109375" customWidth="1"/>
    <col min="34" max="34" width="14.6640625" bestFit="1" customWidth="1"/>
    <col min="36" max="36" width="15.44140625" bestFit="1" customWidth="1"/>
    <col min="37" max="37" width="13.5546875" bestFit="1" customWidth="1"/>
    <col min="38" max="38" width="11" bestFit="1" customWidth="1"/>
  </cols>
  <sheetData>
    <row r="1" spans="1:3" x14ac:dyDescent="0.3">
      <c r="A1" s="50" t="s">
        <v>10</v>
      </c>
      <c r="B1" s="50"/>
      <c r="C1" s="50"/>
    </row>
    <row r="2" spans="1:3" x14ac:dyDescent="0.3">
      <c r="A2" s="40"/>
      <c r="B2" s="40" t="s">
        <v>7</v>
      </c>
      <c r="C2" s="40" t="s">
        <v>8</v>
      </c>
    </row>
    <row r="3" spans="1:3" x14ac:dyDescent="0.3">
      <c r="A3" s="40" t="s">
        <v>9</v>
      </c>
      <c r="B3" s="41">
        <v>0.05</v>
      </c>
      <c r="C3" s="41">
        <v>0.05</v>
      </c>
    </row>
    <row r="4" spans="1:3" x14ac:dyDescent="0.3">
      <c r="A4" s="40" t="s">
        <v>0</v>
      </c>
      <c r="B4" s="41">
        <v>0.1</v>
      </c>
      <c r="C4" s="41">
        <v>0.08</v>
      </c>
    </row>
    <row r="5" spans="1:3" x14ac:dyDescent="0.3">
      <c r="A5" s="49"/>
      <c r="B5" s="49"/>
      <c r="C5" s="49"/>
    </row>
    <row r="6" spans="1:3" x14ac:dyDescent="0.3">
      <c r="A6" s="40" t="s">
        <v>40</v>
      </c>
      <c r="B6" s="40">
        <v>80000000</v>
      </c>
      <c r="C6" s="49"/>
    </row>
    <row r="7" spans="1:3" x14ac:dyDescent="0.3">
      <c r="A7" s="40" t="s">
        <v>11</v>
      </c>
      <c r="B7" s="42">
        <v>1.4999999999999999E-2</v>
      </c>
      <c r="C7" s="49"/>
    </row>
    <row r="8" spans="1:3" x14ac:dyDescent="0.3">
      <c r="A8" s="40" t="s">
        <v>16</v>
      </c>
      <c r="B8" s="42">
        <v>0.08</v>
      </c>
      <c r="C8" s="49"/>
    </row>
    <row r="9" spans="1:3" x14ac:dyDescent="0.3">
      <c r="A9" s="40" t="s">
        <v>24</v>
      </c>
      <c r="B9" s="42">
        <v>0.05</v>
      </c>
      <c r="C9" s="49"/>
    </row>
    <row r="10" spans="1:3" x14ac:dyDescent="0.3">
      <c r="A10" s="40" t="s">
        <v>26</v>
      </c>
      <c r="B10" s="42">
        <v>0.15</v>
      </c>
      <c r="C10" s="49"/>
    </row>
    <row r="11" spans="1:3" x14ac:dyDescent="0.3">
      <c r="A11" s="40" t="s">
        <v>28</v>
      </c>
      <c r="B11" s="42">
        <v>0.03</v>
      </c>
      <c r="C11" s="49"/>
    </row>
    <row r="12" spans="1:3" x14ac:dyDescent="0.3">
      <c r="A12" s="40" t="s">
        <v>31</v>
      </c>
      <c r="B12" s="42">
        <v>0.1</v>
      </c>
      <c r="C12" s="49"/>
    </row>
    <row r="13" spans="1:3" x14ac:dyDescent="0.3">
      <c r="A13" s="40" t="s">
        <v>32</v>
      </c>
      <c r="B13" s="42">
        <v>0.05</v>
      </c>
      <c r="C13" s="49"/>
    </row>
    <row r="14" spans="1:3" x14ac:dyDescent="0.3">
      <c r="A14" s="40" t="s">
        <v>33</v>
      </c>
      <c r="B14" s="42">
        <v>0.06</v>
      </c>
      <c r="C14" s="49"/>
    </row>
    <row r="15" spans="1:3" x14ac:dyDescent="0.3">
      <c r="A15" s="40" t="s">
        <v>41</v>
      </c>
      <c r="B15" s="42">
        <v>0.1</v>
      </c>
      <c r="C15" s="49"/>
    </row>
    <row r="16" spans="1:3" x14ac:dyDescent="0.3">
      <c r="A16" s="40" t="s">
        <v>42</v>
      </c>
      <c r="B16" s="42">
        <v>0.11</v>
      </c>
      <c r="C16" s="49"/>
    </row>
    <row r="17" spans="1:38" x14ac:dyDescent="0.3">
      <c r="A17" s="40" t="s">
        <v>43</v>
      </c>
      <c r="B17" s="42">
        <v>0</v>
      </c>
      <c r="C17" s="49"/>
    </row>
    <row r="18" spans="1:38" x14ac:dyDescent="0.3">
      <c r="A18" s="40" t="s">
        <v>45</v>
      </c>
      <c r="B18" s="43">
        <v>2432000000</v>
      </c>
      <c r="C18" s="49"/>
    </row>
    <row r="19" spans="1:38" x14ac:dyDescent="0.3">
      <c r="A19" s="40" t="s">
        <v>46</v>
      </c>
      <c r="B19" s="44">
        <v>7.0000000000000007E-2</v>
      </c>
      <c r="C19" s="49"/>
    </row>
    <row r="21" spans="1:38" s="3" customFormat="1" ht="54" customHeight="1" x14ac:dyDescent="0.3">
      <c r="A21" s="20" t="s">
        <v>2</v>
      </c>
      <c r="B21" s="20" t="s">
        <v>1</v>
      </c>
      <c r="C21" s="20" t="s">
        <v>3</v>
      </c>
      <c r="D21" s="20" t="s">
        <v>4</v>
      </c>
      <c r="E21" s="20" t="s">
        <v>5</v>
      </c>
      <c r="F21" s="20" t="s">
        <v>6</v>
      </c>
      <c r="G21" s="20" t="s">
        <v>12</v>
      </c>
      <c r="H21" s="21" t="s">
        <v>15</v>
      </c>
      <c r="I21" s="20" t="s">
        <v>13</v>
      </c>
      <c r="J21" s="22" t="s">
        <v>34</v>
      </c>
      <c r="K21" s="20" t="s">
        <v>14</v>
      </c>
      <c r="L21" s="22" t="s">
        <v>35</v>
      </c>
      <c r="M21" s="20" t="s">
        <v>18</v>
      </c>
      <c r="N21" s="20" t="s">
        <v>17</v>
      </c>
      <c r="O21" s="21" t="s">
        <v>20</v>
      </c>
      <c r="P21" s="20" t="s">
        <v>19</v>
      </c>
      <c r="Q21" s="22" t="s">
        <v>36</v>
      </c>
      <c r="R21" s="20" t="s">
        <v>21</v>
      </c>
      <c r="S21" s="20" t="s">
        <v>22</v>
      </c>
      <c r="T21" s="22" t="s">
        <v>23</v>
      </c>
      <c r="U21" s="22" t="s">
        <v>25</v>
      </c>
      <c r="V21" s="20" t="s">
        <v>27</v>
      </c>
      <c r="W21" s="23" t="s">
        <v>30</v>
      </c>
      <c r="X21" s="20"/>
      <c r="Y21" s="20" t="s">
        <v>29</v>
      </c>
      <c r="Z21" s="20" t="s">
        <v>32</v>
      </c>
      <c r="AA21" s="20" t="s">
        <v>37</v>
      </c>
      <c r="AB21" s="20"/>
      <c r="AC21" s="20" t="s">
        <v>33</v>
      </c>
      <c r="AD21" s="20" t="s">
        <v>44</v>
      </c>
      <c r="AE21" s="20" t="s">
        <v>47</v>
      </c>
      <c r="AF21" s="20" t="s">
        <v>38</v>
      </c>
      <c r="AG21" s="20"/>
      <c r="AH21" s="20" t="s">
        <v>39</v>
      </c>
      <c r="AI21" s="20"/>
      <c r="AJ21" s="45" t="s">
        <v>48</v>
      </c>
      <c r="AK21" s="45" t="s">
        <v>51</v>
      </c>
      <c r="AL21" s="45" t="s">
        <v>52</v>
      </c>
    </row>
    <row r="22" spans="1:38" x14ac:dyDescent="0.3">
      <c r="A22" s="8">
        <v>0</v>
      </c>
      <c r="B22" s="24">
        <v>-150000000</v>
      </c>
      <c r="C22" s="24">
        <v>-1000000000</v>
      </c>
      <c r="D22" s="25">
        <v>1000000000</v>
      </c>
      <c r="E22" s="24">
        <v>45000000</v>
      </c>
      <c r="F22" s="24">
        <v>30000000</v>
      </c>
      <c r="G22" s="24">
        <v>100</v>
      </c>
      <c r="H22" s="26">
        <f>G22*E22+G22*F22</f>
        <v>7500000000</v>
      </c>
      <c r="I22" s="24">
        <v>36</v>
      </c>
      <c r="J22" s="27">
        <f>-(I22*E22)</f>
        <v>-1620000000</v>
      </c>
      <c r="K22" s="24">
        <v>48</v>
      </c>
      <c r="L22" s="28">
        <f>-(K22*F22)</f>
        <v>-1440000000</v>
      </c>
      <c r="M22" s="24"/>
      <c r="N22" s="8">
        <f>G22/2</f>
        <v>50</v>
      </c>
      <c r="O22" s="29">
        <f>N22*M22</f>
        <v>0</v>
      </c>
      <c r="P22" s="8">
        <f>K22*0.6</f>
        <v>28.799999999999997</v>
      </c>
      <c r="Q22" s="28">
        <f>-(P22*M22)</f>
        <v>0</v>
      </c>
      <c r="R22" s="10">
        <v>0.65</v>
      </c>
      <c r="S22" s="24">
        <v>600000000</v>
      </c>
      <c r="T22" s="27">
        <v>-400000000</v>
      </c>
      <c r="U22" s="27">
        <v>-500000000</v>
      </c>
      <c r="V22" s="24">
        <v>30000000</v>
      </c>
      <c r="W22" s="30">
        <f>-(Y22*$B$12)</f>
        <v>-750000000</v>
      </c>
      <c r="X22" s="8"/>
      <c r="Y22" s="24">
        <f>O22+H22</f>
        <v>7500000000</v>
      </c>
      <c r="Z22" s="9">
        <f>Y22*$B$13</f>
        <v>375000000</v>
      </c>
      <c r="AA22" s="9">
        <f>Z22+Y22</f>
        <v>7875000000</v>
      </c>
      <c r="AB22" s="9"/>
      <c r="AC22" s="9">
        <f>Y22*$B$14</f>
        <v>450000000</v>
      </c>
      <c r="AD22" s="9">
        <f>W22+U22+T22+Q22+L22+J22+AC22</f>
        <v>-4260000000</v>
      </c>
      <c r="AE22" s="8">
        <f>-($B$18*$B$19)</f>
        <v>-170240000.00000003</v>
      </c>
      <c r="AF22" s="9">
        <f>AE22+AD22</f>
        <v>-4430240000</v>
      </c>
      <c r="AG22" s="9"/>
      <c r="AH22" s="9">
        <f>AA22+AF22</f>
        <v>3444760000</v>
      </c>
      <c r="AI22" s="8"/>
      <c r="AJ22" s="46">
        <f>B22+C22</f>
        <v>-1150000000</v>
      </c>
      <c r="AK22" s="46"/>
      <c r="AL22" s="40"/>
    </row>
    <row r="23" spans="1:38" x14ac:dyDescent="0.3">
      <c r="A23" s="8">
        <v>1</v>
      </c>
      <c r="B23" s="8"/>
      <c r="C23" s="8"/>
      <c r="D23" s="25">
        <f>D22-$B$6</f>
        <v>920000000</v>
      </c>
      <c r="E23" s="31">
        <f>E22+E22*$B$3</f>
        <v>47250000</v>
      </c>
      <c r="F23" s="31">
        <f>F22+F22*$B$4</f>
        <v>33000000</v>
      </c>
      <c r="G23" s="8">
        <f>G22+G22*$B$7</f>
        <v>101.5</v>
      </c>
      <c r="H23" s="26">
        <f t="shared" ref="H23:H32" si="0">G23*E23+G23*F23</f>
        <v>8145375000</v>
      </c>
      <c r="I23" s="8">
        <f t="shared" ref="I23:I32" si="1">I22+I22*inflatonrate</f>
        <v>36.54</v>
      </c>
      <c r="J23" s="27">
        <f t="shared" ref="J23:J32" si="2">-(I23*E23)</f>
        <v>-1726515000</v>
      </c>
      <c r="K23" s="8">
        <f t="shared" ref="K23:K32" si="3">K22+K22*inflatonrate</f>
        <v>48.72</v>
      </c>
      <c r="L23" s="28">
        <f t="shared" ref="L23:L32" si="4">-(K23*F23)</f>
        <v>-1607760000</v>
      </c>
      <c r="M23" s="24">
        <v>5000000</v>
      </c>
      <c r="N23" s="8">
        <f t="shared" ref="N23:N32" si="5">G23/2</f>
        <v>50.75</v>
      </c>
      <c r="O23" s="29">
        <f t="shared" ref="O23:O32" si="6">N23*M23</f>
        <v>253750000</v>
      </c>
      <c r="P23" s="8">
        <f t="shared" ref="P23:P32" si="7">K23*0.6</f>
        <v>29.231999999999999</v>
      </c>
      <c r="Q23" s="28">
        <f t="shared" ref="Q23:Q32" si="8">-(P23*M23)</f>
        <v>-146160000</v>
      </c>
      <c r="R23" s="10">
        <f>IF((F23+M23)*R22/F22 &lt; 100, ((F23+M23)*R22)/F22, " ")</f>
        <v>0.82333333333333336</v>
      </c>
      <c r="S23" s="8">
        <f t="shared" ref="S23:S32" si="9">S22+S22*inflatonrate</f>
        <v>609000000</v>
      </c>
      <c r="T23" s="28">
        <f>T22+T22*$B$9</f>
        <v>-420000000</v>
      </c>
      <c r="U23" s="28">
        <f>U22+U22*$B$10</f>
        <v>-575000000</v>
      </c>
      <c r="V23" s="8">
        <f>V22+V22*$B$11</f>
        <v>30900000</v>
      </c>
      <c r="W23" s="30">
        <f t="shared" ref="W23:W32" si="10">-(Y23*$B$12)</f>
        <v>-839912500</v>
      </c>
      <c r="X23" s="8"/>
      <c r="Y23" s="24">
        <f t="shared" ref="Y23:Y32" si="11">O23+H23</f>
        <v>8399125000</v>
      </c>
      <c r="Z23" s="9">
        <f t="shared" ref="Z23:Z32" si="12">Y23*$B$13</f>
        <v>419956250</v>
      </c>
      <c r="AA23" s="9">
        <f t="shared" ref="AA23:AA32" si="13">Z23+Y23</f>
        <v>8819081250</v>
      </c>
      <c r="AB23" s="9"/>
      <c r="AC23" s="9">
        <f t="shared" ref="AC23:AC32" si="14">Y23*$B$14</f>
        <v>503947500</v>
      </c>
      <c r="AD23" s="9">
        <f t="shared" ref="AD23:AD32" si="15">W23+U23+T23+Q23+L23+J23+AC23</f>
        <v>-4811400000</v>
      </c>
      <c r="AE23" s="8">
        <f t="shared" ref="AE23:AE32" si="16">-($B$18*$B$19)</f>
        <v>-170240000.00000003</v>
      </c>
      <c r="AF23" s="9">
        <f t="shared" ref="AF23:AF32" si="17">AE23+AD23</f>
        <v>-4981640000</v>
      </c>
      <c r="AG23" s="9"/>
      <c r="AH23" s="9">
        <f t="shared" ref="AH23:AH32" si="18">AA23+AF23</f>
        <v>3837441250</v>
      </c>
      <c r="AI23" s="8"/>
      <c r="AJ23" s="47">
        <f t="shared" ref="AJ23:AJ32" si="19">H23+J23+L23+O23+Q23+T23+U23+W23</f>
        <v>3083777500</v>
      </c>
      <c r="AK23" s="46">
        <f t="shared" ref="AK23:AK32" si="20">AJ23+$B$6</f>
        <v>3163777500</v>
      </c>
      <c r="AL23" s="40">
        <f>AK23*(1-$B$15)</f>
        <v>2847399750</v>
      </c>
    </row>
    <row r="24" spans="1:38" x14ac:dyDescent="0.3">
      <c r="A24" s="8">
        <v>2</v>
      </c>
      <c r="B24" s="8"/>
      <c r="C24" s="8"/>
      <c r="D24" s="25">
        <f t="shared" ref="D24:D32" si="21">D23-$B$6</f>
        <v>840000000</v>
      </c>
      <c r="E24" s="31">
        <f t="shared" ref="E24:E32" si="22">E23+E23*$B$3</f>
        <v>49612500</v>
      </c>
      <c r="F24" s="31">
        <f t="shared" ref="F24:F32" si="23">F23+F23*$B$4</f>
        <v>36300000</v>
      </c>
      <c r="G24" s="8">
        <f t="shared" ref="G24:G32" si="24">G23+G23*$B$7</f>
        <v>103.02249999999999</v>
      </c>
      <c r="H24" s="26">
        <f t="shared" si="0"/>
        <v>8850920531.25</v>
      </c>
      <c r="I24" s="8">
        <f t="shared" si="1"/>
        <v>37.088099999999997</v>
      </c>
      <c r="J24" s="27">
        <f t="shared" si="2"/>
        <v>-1840033361.2499998</v>
      </c>
      <c r="K24" s="8">
        <f t="shared" si="3"/>
        <v>49.450800000000001</v>
      </c>
      <c r="L24" s="28">
        <f t="shared" si="4"/>
        <v>-1795064040</v>
      </c>
      <c r="M24" s="8">
        <f>M23+M23*$B$8</f>
        <v>5400000</v>
      </c>
      <c r="N24" s="8">
        <f t="shared" si="5"/>
        <v>51.511249999999997</v>
      </c>
      <c r="O24" s="29">
        <f t="shared" si="6"/>
        <v>278160750</v>
      </c>
      <c r="P24" s="8">
        <f t="shared" si="7"/>
        <v>29.670479999999998</v>
      </c>
      <c r="Q24" s="28">
        <f t="shared" si="8"/>
        <v>-160220592</v>
      </c>
      <c r="R24" s="10">
        <f>IF(((F24+M24)*R23)/(F23+M23) &lt; 1, ((F24+M24)*R23)/(F23+M23), 0)</f>
        <v>0.90349999999999997</v>
      </c>
      <c r="S24" s="8">
        <f t="shared" si="9"/>
        <v>618135000</v>
      </c>
      <c r="T24" s="28">
        <f t="shared" ref="T24:T32" si="25">T23+T23*$B$9</f>
        <v>-441000000</v>
      </c>
      <c r="U24" s="28">
        <f t="shared" ref="U24:U32" si="26">U23+U23*$B$10</f>
        <v>-661250000</v>
      </c>
      <c r="V24" s="8">
        <f t="shared" ref="V24:V32" si="27">V23+V23*$B$11</f>
        <v>31827000</v>
      </c>
      <c r="W24" s="30">
        <f t="shared" si="10"/>
        <v>-912908128.125</v>
      </c>
      <c r="X24" s="8"/>
      <c r="Y24" s="24">
        <f t="shared" si="11"/>
        <v>9129081281.25</v>
      </c>
      <c r="Z24" s="9">
        <f t="shared" si="12"/>
        <v>456454064.0625</v>
      </c>
      <c r="AA24" s="9">
        <f t="shared" si="13"/>
        <v>9585535345.3125</v>
      </c>
      <c r="AB24" s="9"/>
      <c r="AC24" s="9">
        <f t="shared" si="14"/>
        <v>547744876.875</v>
      </c>
      <c r="AD24" s="9">
        <f t="shared" si="15"/>
        <v>-5262731244.5</v>
      </c>
      <c r="AE24" s="8">
        <f t="shared" si="16"/>
        <v>-170240000.00000003</v>
      </c>
      <c r="AF24" s="9">
        <f t="shared" si="17"/>
        <v>-5432971244.5</v>
      </c>
      <c r="AG24" s="9"/>
      <c r="AH24" s="9">
        <f t="shared" si="18"/>
        <v>4152564100.8125</v>
      </c>
      <c r="AI24" s="8"/>
      <c r="AJ24" s="47">
        <f t="shared" si="19"/>
        <v>3318605159.875</v>
      </c>
      <c r="AK24" s="46">
        <f t="shared" si="20"/>
        <v>3398605159.875</v>
      </c>
      <c r="AL24" s="40">
        <f t="shared" ref="AL24:AL32" si="28">AK24*(1-$B$15)</f>
        <v>3058744643.8875003</v>
      </c>
    </row>
    <row r="25" spans="1:38" x14ac:dyDescent="0.3">
      <c r="A25" s="8">
        <v>3</v>
      </c>
      <c r="B25" s="8"/>
      <c r="C25" s="8"/>
      <c r="D25" s="25">
        <f t="shared" si="21"/>
        <v>760000000</v>
      </c>
      <c r="E25" s="31">
        <f t="shared" si="22"/>
        <v>52093125</v>
      </c>
      <c r="F25" s="31">
        <f t="shared" si="23"/>
        <v>39930000</v>
      </c>
      <c r="G25" s="8">
        <f t="shared" si="24"/>
        <v>104.5678375</v>
      </c>
      <c r="H25" s="26">
        <f t="shared" si="0"/>
        <v>9622659181.2421875</v>
      </c>
      <c r="I25" s="8">
        <f t="shared" si="1"/>
        <v>37.6444215</v>
      </c>
      <c r="J25" s="27">
        <f t="shared" si="2"/>
        <v>-1961015554.7521875</v>
      </c>
      <c r="K25" s="8">
        <f t="shared" si="3"/>
        <v>50.192562000000002</v>
      </c>
      <c r="L25" s="28">
        <f t="shared" si="4"/>
        <v>-2004189000.6600001</v>
      </c>
      <c r="M25" s="8">
        <f t="shared" ref="M25:M32" si="29">M24+M24*$B$8</f>
        <v>5832000</v>
      </c>
      <c r="N25" s="8">
        <f t="shared" si="5"/>
        <v>52.283918749999998</v>
      </c>
      <c r="O25" s="29">
        <f t="shared" si="6"/>
        <v>304919814.14999998</v>
      </c>
      <c r="P25" s="8">
        <f t="shared" si="7"/>
        <v>30.115537199999999</v>
      </c>
      <c r="Q25" s="28">
        <f t="shared" si="8"/>
        <v>-175633812.95039999</v>
      </c>
      <c r="R25" s="10">
        <f t="shared" ref="R25:R32" si="30">IF(((F25+M25)*R24)/(F24+M24) &lt; 1, ((F25+M25)*R24)/(F24+M24), 0)</f>
        <v>0.99151</v>
      </c>
      <c r="S25" s="8">
        <f t="shared" si="9"/>
        <v>627407025</v>
      </c>
      <c r="T25" s="28">
        <f t="shared" si="25"/>
        <v>-463050000</v>
      </c>
      <c r="U25" s="28">
        <f t="shared" si="26"/>
        <v>-760437500</v>
      </c>
      <c r="V25" s="8">
        <f t="shared" si="27"/>
        <v>32781810</v>
      </c>
      <c r="W25" s="30">
        <f t="shared" si="10"/>
        <v>-992757899.53921878</v>
      </c>
      <c r="X25" s="8"/>
      <c r="Y25" s="24">
        <f t="shared" si="11"/>
        <v>9927578995.3921871</v>
      </c>
      <c r="Z25" s="9">
        <f t="shared" si="12"/>
        <v>496378949.76960939</v>
      </c>
      <c r="AA25" s="9">
        <f t="shared" si="13"/>
        <v>10423957945.161797</v>
      </c>
      <c r="AB25" s="9"/>
      <c r="AC25" s="9">
        <f t="shared" si="14"/>
        <v>595654739.72353125</v>
      </c>
      <c r="AD25" s="9">
        <f t="shared" si="15"/>
        <v>-5761429028.1782761</v>
      </c>
      <c r="AE25" s="8">
        <f t="shared" si="16"/>
        <v>-170240000.00000003</v>
      </c>
      <c r="AF25" s="9">
        <f t="shared" si="17"/>
        <v>-5931669028.1782761</v>
      </c>
      <c r="AG25" s="9"/>
      <c r="AH25" s="9">
        <f t="shared" si="18"/>
        <v>4492288916.9835205</v>
      </c>
      <c r="AI25" s="8"/>
      <c r="AJ25" s="47">
        <f t="shared" si="19"/>
        <v>3570495227.4903803</v>
      </c>
      <c r="AK25" s="46">
        <f t="shared" si="20"/>
        <v>3650495227.4903803</v>
      </c>
      <c r="AL25" s="40">
        <f t="shared" si="28"/>
        <v>3285445704.7413425</v>
      </c>
    </row>
    <row r="26" spans="1:38" x14ac:dyDescent="0.3">
      <c r="A26" s="8">
        <v>4</v>
      </c>
      <c r="B26" s="8"/>
      <c r="C26" s="8"/>
      <c r="D26" s="25">
        <f t="shared" si="21"/>
        <v>680000000</v>
      </c>
      <c r="E26" s="31">
        <f t="shared" si="22"/>
        <v>54697781.25</v>
      </c>
      <c r="F26" s="31">
        <f t="shared" si="23"/>
        <v>43923000</v>
      </c>
      <c r="G26" s="8">
        <f t="shared" si="24"/>
        <v>106.1363550625</v>
      </c>
      <c r="H26" s="26">
        <f t="shared" si="0"/>
        <v>10467250255.291142</v>
      </c>
      <c r="I26" s="8">
        <f t="shared" si="1"/>
        <v>38.209087822500003</v>
      </c>
      <c r="J26" s="27">
        <f t="shared" si="2"/>
        <v>-2089952327.477144</v>
      </c>
      <c r="K26" s="8">
        <f t="shared" si="3"/>
        <v>50.945450430000001</v>
      </c>
      <c r="L26" s="28">
        <f t="shared" si="4"/>
        <v>-2237677019.2368898</v>
      </c>
      <c r="M26" s="8">
        <f t="shared" si="29"/>
        <v>6298560</v>
      </c>
      <c r="N26" s="8">
        <f t="shared" si="5"/>
        <v>53.068177531250001</v>
      </c>
      <c r="O26" s="29">
        <f t="shared" si="6"/>
        <v>334253100.27122998</v>
      </c>
      <c r="P26" s="8">
        <f t="shared" si="7"/>
        <v>30.567270258000001</v>
      </c>
      <c r="Q26" s="28">
        <f t="shared" si="8"/>
        <v>-192529785.75622848</v>
      </c>
      <c r="R26" s="8">
        <f t="shared" si="30"/>
        <v>0</v>
      </c>
      <c r="S26" s="32">
        <f t="shared" si="9"/>
        <v>636818130.375</v>
      </c>
      <c r="T26" s="28">
        <f t="shared" si="25"/>
        <v>-486202500</v>
      </c>
      <c r="U26" s="28">
        <f t="shared" si="26"/>
        <v>-874503125</v>
      </c>
      <c r="V26" s="8">
        <f t="shared" si="27"/>
        <v>33765264.299999997</v>
      </c>
      <c r="W26" s="30">
        <f t="shared" si="10"/>
        <v>-1080150335.5562372</v>
      </c>
      <c r="X26" s="8"/>
      <c r="Y26" s="24">
        <f t="shared" si="11"/>
        <v>10801503355.562372</v>
      </c>
      <c r="Z26" s="9">
        <f t="shared" si="12"/>
        <v>540075167.77811861</v>
      </c>
      <c r="AA26" s="9">
        <f t="shared" si="13"/>
        <v>11341578523.34049</v>
      </c>
      <c r="AB26" s="9"/>
      <c r="AC26" s="9">
        <f t="shared" si="14"/>
        <v>648090201.33374226</v>
      </c>
      <c r="AD26" s="9">
        <f>W26+U26+T26+Q26+L26+J26+AC26</f>
        <v>-6312924891.6927576</v>
      </c>
      <c r="AE26" s="8">
        <f t="shared" si="16"/>
        <v>-170240000.00000003</v>
      </c>
      <c r="AF26" s="9">
        <f t="shared" si="17"/>
        <v>-6483164891.6927576</v>
      </c>
      <c r="AG26" s="9"/>
      <c r="AH26" s="9">
        <f t="shared" si="18"/>
        <v>4858413631.6477327</v>
      </c>
      <c r="AI26" s="8"/>
      <c r="AJ26" s="47">
        <f t="shared" si="19"/>
        <v>3840488262.5358715</v>
      </c>
      <c r="AK26" s="46">
        <f t="shared" si="20"/>
        <v>3920488262.5358715</v>
      </c>
      <c r="AL26" s="40">
        <f t="shared" si="28"/>
        <v>3528439436.2822843</v>
      </c>
    </row>
    <row r="27" spans="1:38" x14ac:dyDescent="0.3">
      <c r="A27" s="8">
        <v>5</v>
      </c>
      <c r="B27" s="8"/>
      <c r="C27" s="8"/>
      <c r="D27" s="25">
        <f t="shared" si="21"/>
        <v>600000000</v>
      </c>
      <c r="E27" s="31">
        <f t="shared" si="22"/>
        <v>57432670.3125</v>
      </c>
      <c r="F27" s="31">
        <f t="shared" si="23"/>
        <v>48315300</v>
      </c>
      <c r="G27" s="8">
        <f t="shared" si="24"/>
        <v>107.72840038843751</v>
      </c>
      <c r="H27" s="26">
        <f t="shared" si="0"/>
        <v>11392059686.089603</v>
      </c>
      <c r="I27" s="8">
        <f t="shared" si="1"/>
        <v>38.782224139837503</v>
      </c>
      <c r="J27" s="27">
        <f t="shared" si="2"/>
        <v>-2227366693.0087662</v>
      </c>
      <c r="K27" s="8">
        <f t="shared" si="3"/>
        <v>51.709632186450001</v>
      </c>
      <c r="L27" s="28">
        <f t="shared" si="4"/>
        <v>-2498366391.9779878</v>
      </c>
      <c r="M27" s="8">
        <f t="shared" si="29"/>
        <v>6802444.7999999998</v>
      </c>
      <c r="N27" s="8">
        <f t="shared" si="5"/>
        <v>53.864200194218753</v>
      </c>
      <c r="O27" s="29">
        <f t="shared" si="6"/>
        <v>366408248.51732236</v>
      </c>
      <c r="P27" s="8">
        <f t="shared" si="7"/>
        <v>31.02577931187</v>
      </c>
      <c r="Q27" s="28">
        <f t="shared" si="8"/>
        <v>-211051151.14597765</v>
      </c>
      <c r="R27" s="8">
        <f t="shared" si="30"/>
        <v>0</v>
      </c>
      <c r="S27" s="8">
        <f t="shared" si="9"/>
        <v>646370402.33062506</v>
      </c>
      <c r="T27" s="28">
        <f t="shared" si="25"/>
        <v>-510512625</v>
      </c>
      <c r="U27" s="28">
        <f t="shared" si="26"/>
        <v>-1005678593.75</v>
      </c>
      <c r="V27" s="8">
        <f t="shared" si="27"/>
        <v>34778222.228999995</v>
      </c>
      <c r="W27" s="30">
        <f t="shared" si="10"/>
        <v>-1175846793.4606926</v>
      </c>
      <c r="X27" s="8"/>
      <c r="Y27" s="24">
        <f t="shared" si="11"/>
        <v>11758467934.606926</v>
      </c>
      <c r="Z27" s="9">
        <f t="shared" si="12"/>
        <v>587923396.73034632</v>
      </c>
      <c r="AA27" s="9">
        <f t="shared" si="13"/>
        <v>12346391331.337273</v>
      </c>
      <c r="AB27" s="9"/>
      <c r="AC27" s="9">
        <f t="shared" si="14"/>
        <v>705508076.07641554</v>
      </c>
      <c r="AD27" s="9">
        <f t="shared" si="15"/>
        <v>-6923314172.2670078</v>
      </c>
      <c r="AE27" s="8">
        <f t="shared" si="16"/>
        <v>-170240000.00000003</v>
      </c>
      <c r="AF27" s="9">
        <f t="shared" si="17"/>
        <v>-7093554172.2670078</v>
      </c>
      <c r="AG27" s="9"/>
      <c r="AH27" s="9">
        <f t="shared" si="18"/>
        <v>5252837159.0702648</v>
      </c>
      <c r="AI27" s="8"/>
      <c r="AJ27" s="47">
        <f t="shared" si="19"/>
        <v>4129645686.2635021</v>
      </c>
      <c r="AK27" s="46">
        <f t="shared" si="20"/>
        <v>4209645686.2635021</v>
      </c>
      <c r="AL27" s="40">
        <f t="shared" si="28"/>
        <v>3788681117.6371522</v>
      </c>
    </row>
    <row r="28" spans="1:38" x14ac:dyDescent="0.3">
      <c r="A28" s="8">
        <v>6</v>
      </c>
      <c r="B28" s="8"/>
      <c r="C28" s="8"/>
      <c r="D28" s="25">
        <f t="shared" si="21"/>
        <v>520000000</v>
      </c>
      <c r="E28" s="31">
        <f t="shared" si="22"/>
        <v>60304303.828125</v>
      </c>
      <c r="F28" s="31">
        <f t="shared" si="23"/>
        <v>53146830</v>
      </c>
      <c r="G28" s="8">
        <f t="shared" si="24"/>
        <v>109.34432639426407</v>
      </c>
      <c r="H28" s="26">
        <f t="shared" si="0"/>
        <v>12405237807.101833</v>
      </c>
      <c r="I28" s="8">
        <f t="shared" si="1"/>
        <v>39.363957501935069</v>
      </c>
      <c r="J28" s="27">
        <f t="shared" si="2"/>
        <v>-2373816053.0740929</v>
      </c>
      <c r="K28" s="8">
        <f t="shared" si="3"/>
        <v>52.485276669246751</v>
      </c>
      <c r="L28" s="28">
        <f t="shared" si="4"/>
        <v>-2789426076.6434231</v>
      </c>
      <c r="M28" s="8">
        <f t="shared" si="29"/>
        <v>7346640.3839999996</v>
      </c>
      <c r="N28" s="8">
        <f t="shared" si="5"/>
        <v>54.672163197132036</v>
      </c>
      <c r="O28" s="29">
        <f t="shared" si="6"/>
        <v>401656722.02468872</v>
      </c>
      <c r="P28" s="8">
        <f t="shared" si="7"/>
        <v>31.491166001548049</v>
      </c>
      <c r="Q28" s="28">
        <f t="shared" si="8"/>
        <v>-231354271.88622069</v>
      </c>
      <c r="R28" s="8">
        <f t="shared" si="30"/>
        <v>0</v>
      </c>
      <c r="S28" s="8">
        <f t="shared" si="9"/>
        <v>656065958.36558437</v>
      </c>
      <c r="T28" s="28">
        <f t="shared" si="25"/>
        <v>-536038256.25</v>
      </c>
      <c r="U28" s="28">
        <f t="shared" si="26"/>
        <v>-1156530382.8125</v>
      </c>
      <c r="V28" s="8">
        <f t="shared" si="27"/>
        <v>35821568.895869993</v>
      </c>
      <c r="W28" s="30">
        <f t="shared" si="10"/>
        <v>-1280689452.9126523</v>
      </c>
      <c r="X28" s="8"/>
      <c r="Y28" s="24">
        <f t="shared" si="11"/>
        <v>12806894529.126522</v>
      </c>
      <c r="Z28" s="9">
        <f t="shared" si="12"/>
        <v>640344726.45632613</v>
      </c>
      <c r="AA28" s="9">
        <f t="shared" si="13"/>
        <v>13447239255.582848</v>
      </c>
      <c r="AB28" s="9"/>
      <c r="AC28" s="9">
        <f t="shared" si="14"/>
        <v>768413671.74759126</v>
      </c>
      <c r="AD28" s="9">
        <f t="shared" si="15"/>
        <v>-7599440821.8312979</v>
      </c>
      <c r="AE28" s="8">
        <f t="shared" si="16"/>
        <v>-170240000.00000003</v>
      </c>
      <c r="AF28" s="9">
        <f t="shared" si="17"/>
        <v>-7769680821.8312979</v>
      </c>
      <c r="AG28" s="9"/>
      <c r="AH28" s="9">
        <f t="shared" si="18"/>
        <v>5677558433.7515497</v>
      </c>
      <c r="AI28" s="8"/>
      <c r="AJ28" s="47">
        <f t="shared" si="19"/>
        <v>4439040035.5476332</v>
      </c>
      <c r="AK28" s="46">
        <f t="shared" si="20"/>
        <v>4519040035.5476332</v>
      </c>
      <c r="AL28" s="40">
        <f t="shared" si="28"/>
        <v>4067136031.9928699</v>
      </c>
    </row>
    <row r="29" spans="1:38" x14ac:dyDescent="0.3">
      <c r="A29" s="8">
        <v>7</v>
      </c>
      <c r="B29" s="8"/>
      <c r="C29" s="8"/>
      <c r="D29" s="25">
        <f t="shared" si="21"/>
        <v>440000000</v>
      </c>
      <c r="E29" s="31">
        <f t="shared" si="22"/>
        <v>63319519.01953125</v>
      </c>
      <c r="F29" s="31">
        <f t="shared" si="23"/>
        <v>58461513</v>
      </c>
      <c r="G29" s="8">
        <f t="shared" si="24"/>
        <v>110.98449129017803</v>
      </c>
      <c r="H29" s="26">
        <f t="shared" si="0"/>
        <v>13515805887.480556</v>
      </c>
      <c r="I29" s="8">
        <f t="shared" si="1"/>
        <v>39.954416864464093</v>
      </c>
      <c r="J29" s="27">
        <f t="shared" si="2"/>
        <v>-2529894458.5637145</v>
      </c>
      <c r="K29" s="8">
        <f t="shared" si="3"/>
        <v>53.272555819285451</v>
      </c>
      <c r="L29" s="28">
        <f t="shared" si="4"/>
        <v>-3114394214.572382</v>
      </c>
      <c r="M29" s="8">
        <f t="shared" si="29"/>
        <v>7934371.61472</v>
      </c>
      <c r="N29" s="8">
        <f t="shared" si="5"/>
        <v>55.492245645089014</v>
      </c>
      <c r="O29" s="29">
        <f t="shared" si="6"/>
        <v>440296098.68346381</v>
      </c>
      <c r="P29" s="8">
        <f t="shared" si="7"/>
        <v>31.963533491571269</v>
      </c>
      <c r="Q29" s="28">
        <f t="shared" si="8"/>
        <v>-253610552.84167513</v>
      </c>
      <c r="R29" s="8">
        <f t="shared" si="30"/>
        <v>0</v>
      </c>
      <c r="S29" s="8">
        <f t="shared" si="9"/>
        <v>665906947.74106812</v>
      </c>
      <c r="T29" s="28">
        <f t="shared" si="25"/>
        <v>-562840169.0625</v>
      </c>
      <c r="U29" s="28">
        <f t="shared" si="26"/>
        <v>-1330009940.234375</v>
      </c>
      <c r="V29" s="8">
        <f t="shared" si="27"/>
        <v>36896215.962746091</v>
      </c>
      <c r="W29" s="30">
        <f t="shared" si="10"/>
        <v>-1395610198.6164021</v>
      </c>
      <c r="X29" s="8"/>
      <c r="Y29" s="24">
        <f t="shared" si="11"/>
        <v>13956101986.164021</v>
      </c>
      <c r="Z29" s="9">
        <f t="shared" si="12"/>
        <v>697805099.30820107</v>
      </c>
      <c r="AA29" s="9">
        <f t="shared" si="13"/>
        <v>14653907085.472221</v>
      </c>
      <c r="AB29" s="9"/>
      <c r="AC29" s="9">
        <f t="shared" si="14"/>
        <v>837366119.16984117</v>
      </c>
      <c r="AD29" s="9">
        <f t="shared" si="15"/>
        <v>-8348993414.7212076</v>
      </c>
      <c r="AE29" s="8">
        <f t="shared" si="16"/>
        <v>-170240000.00000003</v>
      </c>
      <c r="AF29" s="9">
        <f t="shared" si="17"/>
        <v>-8519233414.7212076</v>
      </c>
      <c r="AG29" s="9"/>
      <c r="AH29" s="9">
        <f t="shared" si="18"/>
        <v>6134673670.7510138</v>
      </c>
      <c r="AI29" s="8"/>
      <c r="AJ29" s="47">
        <f t="shared" si="19"/>
        <v>4769742452.2729721</v>
      </c>
      <c r="AK29" s="46">
        <f t="shared" si="20"/>
        <v>4849742452.2729721</v>
      </c>
      <c r="AL29" s="40">
        <f t="shared" si="28"/>
        <v>4364768207.0456753</v>
      </c>
    </row>
    <row r="30" spans="1:38" x14ac:dyDescent="0.3">
      <c r="A30" s="8">
        <v>8</v>
      </c>
      <c r="B30" s="8"/>
      <c r="C30" s="8"/>
      <c r="D30" s="25">
        <f t="shared" si="21"/>
        <v>360000000</v>
      </c>
      <c r="E30" s="31">
        <f t="shared" si="22"/>
        <v>66485494.970507815</v>
      </c>
      <c r="F30" s="31">
        <f t="shared" si="23"/>
        <v>64307664.299999997</v>
      </c>
      <c r="G30" s="8">
        <f t="shared" si="24"/>
        <v>112.6492586595307</v>
      </c>
      <c r="H30" s="26">
        <f t="shared" si="0"/>
        <v>14733752429.560631</v>
      </c>
      <c r="I30" s="8">
        <f t="shared" si="1"/>
        <v>40.553733117431058</v>
      </c>
      <c r="J30" s="27">
        <f t="shared" si="2"/>
        <v>-2696235019.2142787</v>
      </c>
      <c r="K30" s="8">
        <f t="shared" si="3"/>
        <v>54.071644156574735</v>
      </c>
      <c r="L30" s="28">
        <f t="shared" si="4"/>
        <v>-3477221140.5700645</v>
      </c>
      <c r="M30" s="8">
        <f t="shared" si="29"/>
        <v>8569121.3438975997</v>
      </c>
      <c r="N30" s="8">
        <f t="shared" si="5"/>
        <v>56.324629329765351</v>
      </c>
      <c r="O30" s="29">
        <f t="shared" si="6"/>
        <v>482652583.37681305</v>
      </c>
      <c r="P30" s="8">
        <f t="shared" si="7"/>
        <v>32.442986493944836</v>
      </c>
      <c r="Q30" s="28">
        <f t="shared" si="8"/>
        <v>-278007888.02504426</v>
      </c>
      <c r="R30" s="8">
        <f t="shared" si="30"/>
        <v>0</v>
      </c>
      <c r="S30" s="8">
        <f t="shared" si="9"/>
        <v>675895551.9571842</v>
      </c>
      <c r="T30" s="28">
        <f t="shared" si="25"/>
        <v>-590982177.515625</v>
      </c>
      <c r="U30" s="28">
        <f t="shared" si="26"/>
        <v>-1529511431.2695313</v>
      </c>
      <c r="V30" s="8">
        <f t="shared" si="27"/>
        <v>38003102.441628471</v>
      </c>
      <c r="W30" s="30">
        <f t="shared" si="10"/>
        <v>-1521640501.2937446</v>
      </c>
      <c r="X30" s="8"/>
      <c r="Y30" s="24">
        <f t="shared" si="11"/>
        <v>15216405012.937445</v>
      </c>
      <c r="Z30" s="9">
        <f t="shared" si="12"/>
        <v>760820250.64687228</v>
      </c>
      <c r="AA30" s="9">
        <f t="shared" si="13"/>
        <v>15977225263.584316</v>
      </c>
      <c r="AB30" s="9"/>
      <c r="AC30" s="9">
        <f t="shared" si="14"/>
        <v>912984300.77624667</v>
      </c>
      <c r="AD30" s="9">
        <f t="shared" si="15"/>
        <v>-9180613857.1120415</v>
      </c>
      <c r="AE30" s="8">
        <f t="shared" si="16"/>
        <v>-170240000.00000003</v>
      </c>
      <c r="AF30" s="9">
        <f t="shared" si="17"/>
        <v>-9350853857.1120415</v>
      </c>
      <c r="AG30" s="9"/>
      <c r="AH30" s="9">
        <f t="shared" si="18"/>
        <v>6626371406.4722748</v>
      </c>
      <c r="AI30" s="8"/>
      <c r="AJ30" s="47">
        <f t="shared" si="19"/>
        <v>5122806855.0491562</v>
      </c>
      <c r="AK30" s="46">
        <f t="shared" si="20"/>
        <v>5202806855.0491562</v>
      </c>
      <c r="AL30" s="40">
        <f t="shared" si="28"/>
        <v>4682526169.544241</v>
      </c>
    </row>
    <row r="31" spans="1:38" x14ac:dyDescent="0.3">
      <c r="A31" s="8">
        <v>9</v>
      </c>
      <c r="B31" s="8"/>
      <c r="C31" s="8"/>
      <c r="D31" s="25">
        <f t="shared" si="21"/>
        <v>280000000</v>
      </c>
      <c r="E31" s="31">
        <f t="shared" si="22"/>
        <v>69809769.719033211</v>
      </c>
      <c r="F31" s="31">
        <f t="shared" si="23"/>
        <v>70738430.729999989</v>
      </c>
      <c r="G31" s="8">
        <f t="shared" si="24"/>
        <v>114.33899753942366</v>
      </c>
      <c r="H31" s="26">
        <f t="shared" si="0"/>
        <v>16070140345.312431</v>
      </c>
      <c r="I31" s="8">
        <f t="shared" si="1"/>
        <v>41.162039114192524</v>
      </c>
      <c r="J31" s="27">
        <f t="shared" si="2"/>
        <v>-2873512471.7276177</v>
      </c>
      <c r="K31" s="8">
        <f t="shared" si="3"/>
        <v>54.882718818923358</v>
      </c>
      <c r="L31" s="28">
        <f t="shared" si="4"/>
        <v>-3882317403.4464769</v>
      </c>
      <c r="M31" s="8">
        <f t="shared" si="29"/>
        <v>9254651.0514094085</v>
      </c>
      <c r="N31" s="8">
        <f t="shared" si="5"/>
        <v>57.169498769711829</v>
      </c>
      <c r="O31" s="29">
        <f t="shared" si="6"/>
        <v>529083761.89766246</v>
      </c>
      <c r="P31" s="8">
        <f t="shared" si="7"/>
        <v>32.929631291354013</v>
      </c>
      <c r="Q31" s="28">
        <f t="shared" si="8"/>
        <v>-304752246.85305357</v>
      </c>
      <c r="R31" s="8">
        <f t="shared" si="30"/>
        <v>0</v>
      </c>
      <c r="S31" s="8">
        <f t="shared" si="9"/>
        <v>686033985.23654199</v>
      </c>
      <c r="T31" s="28">
        <f t="shared" si="25"/>
        <v>-620531286.3914063</v>
      </c>
      <c r="U31" s="28">
        <f t="shared" si="26"/>
        <v>-1758938145.9599609</v>
      </c>
      <c r="V31" s="8">
        <f t="shared" si="27"/>
        <v>39143195.514877327</v>
      </c>
      <c r="W31" s="30">
        <f t="shared" si="10"/>
        <v>-1659922410.7210095</v>
      </c>
      <c r="X31" s="8"/>
      <c r="Y31" s="24">
        <f t="shared" si="11"/>
        <v>16599224107.210094</v>
      </c>
      <c r="Z31" s="9">
        <f t="shared" si="12"/>
        <v>829961205.36050475</v>
      </c>
      <c r="AA31" s="9">
        <f t="shared" si="13"/>
        <v>17429185312.570599</v>
      </c>
      <c r="AB31" s="9"/>
      <c r="AC31" s="9">
        <f t="shared" si="14"/>
        <v>995953446.43260562</v>
      </c>
      <c r="AD31" s="9">
        <f t="shared" si="15"/>
        <v>-10104020518.66692</v>
      </c>
      <c r="AE31" s="8">
        <f t="shared" si="16"/>
        <v>-170240000.00000003</v>
      </c>
      <c r="AF31" s="9">
        <f t="shared" si="17"/>
        <v>-10274260518.66692</v>
      </c>
      <c r="AG31" s="9"/>
      <c r="AH31" s="9">
        <f t="shared" si="18"/>
        <v>7154924793.9036789</v>
      </c>
      <c r="AI31" s="8"/>
      <c r="AJ31" s="47">
        <f t="shared" si="19"/>
        <v>5499250142.110568</v>
      </c>
      <c r="AK31" s="46">
        <f t="shared" si="20"/>
        <v>5579250142.110568</v>
      </c>
      <c r="AL31" s="40">
        <f t="shared" si="28"/>
        <v>5021325127.8995113</v>
      </c>
    </row>
    <row r="32" spans="1:38" x14ac:dyDescent="0.3">
      <c r="A32" s="8">
        <v>10</v>
      </c>
      <c r="B32" s="8"/>
      <c r="C32" s="8"/>
      <c r="D32" s="25">
        <f t="shared" si="21"/>
        <v>200000000</v>
      </c>
      <c r="E32" s="31">
        <f t="shared" si="22"/>
        <v>73300258.204984874</v>
      </c>
      <c r="F32" s="31">
        <f t="shared" si="23"/>
        <v>77812273.802999988</v>
      </c>
      <c r="G32" s="8">
        <f t="shared" si="24"/>
        <v>116.05408250251502</v>
      </c>
      <c r="H32" s="26">
        <f t="shared" si="0"/>
        <v>17537226256.818619</v>
      </c>
      <c r="I32" s="8">
        <f t="shared" si="1"/>
        <v>41.779469700905409</v>
      </c>
      <c r="J32" s="27">
        <f t="shared" si="2"/>
        <v>-3062445916.7437086</v>
      </c>
      <c r="K32" s="8">
        <f t="shared" si="3"/>
        <v>55.705959601207212</v>
      </c>
      <c r="L32" s="28">
        <f t="shared" si="4"/>
        <v>-4334607380.9479914</v>
      </c>
      <c r="M32" s="8">
        <f t="shared" si="29"/>
        <v>9995023.1355221607</v>
      </c>
      <c r="N32" s="8">
        <f t="shared" si="5"/>
        <v>58.027041251257508</v>
      </c>
      <c r="O32" s="29">
        <f t="shared" si="6"/>
        <v>579981619.79221761</v>
      </c>
      <c r="P32" s="8">
        <f t="shared" si="7"/>
        <v>33.423575760724326</v>
      </c>
      <c r="Q32" s="28">
        <f t="shared" si="8"/>
        <v>-334069413.00031734</v>
      </c>
      <c r="R32" s="8">
        <f t="shared" si="30"/>
        <v>0</v>
      </c>
      <c r="S32" s="8">
        <f t="shared" si="9"/>
        <v>696324495.01509011</v>
      </c>
      <c r="T32" s="28">
        <f t="shared" si="25"/>
        <v>-651557850.7109766</v>
      </c>
      <c r="U32" s="28">
        <f t="shared" si="26"/>
        <v>-2022778867.853955</v>
      </c>
      <c r="V32" s="8">
        <f t="shared" si="27"/>
        <v>40317491.380323648</v>
      </c>
      <c r="W32" s="30">
        <f t="shared" si="10"/>
        <v>-1811720787.6610837</v>
      </c>
      <c r="X32" s="8"/>
      <c r="Y32" s="24">
        <f t="shared" si="11"/>
        <v>18117207876.610836</v>
      </c>
      <c r="Z32" s="9">
        <f t="shared" si="12"/>
        <v>905860393.83054185</v>
      </c>
      <c r="AA32" s="9">
        <f t="shared" si="13"/>
        <v>19023068270.44138</v>
      </c>
      <c r="AB32" s="9"/>
      <c r="AC32" s="9">
        <f t="shared" si="14"/>
        <v>1087032472.5966501</v>
      </c>
      <c r="AD32" s="9">
        <f t="shared" si="15"/>
        <v>-11130147744.321384</v>
      </c>
      <c r="AE32" s="8">
        <f t="shared" si="16"/>
        <v>-170240000.00000003</v>
      </c>
      <c r="AF32" s="9">
        <f t="shared" si="17"/>
        <v>-11300387744.321384</v>
      </c>
      <c r="AG32" s="9"/>
      <c r="AH32" s="9">
        <f t="shared" si="18"/>
        <v>7722680526.1199951</v>
      </c>
      <c r="AI32" s="8"/>
      <c r="AJ32" s="47">
        <f t="shared" si="19"/>
        <v>5900027659.6928043</v>
      </c>
      <c r="AK32" s="46">
        <f t="shared" si="20"/>
        <v>5980027659.6928043</v>
      </c>
      <c r="AL32" s="40">
        <f t="shared" si="28"/>
        <v>5382024893.7235241</v>
      </c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20A9D-47F2-4804-A4F3-78277EB5CBB3}">
  <dimension ref="A3:F18"/>
  <sheetViews>
    <sheetView workbookViewId="0">
      <selection activeCell="E23" sqref="E23"/>
    </sheetView>
  </sheetViews>
  <sheetFormatPr defaultRowHeight="14.4" x14ac:dyDescent="0.3"/>
  <cols>
    <col min="2" max="2" width="14.33203125" bestFit="1" customWidth="1"/>
    <col min="3" max="3" width="16.6640625" bestFit="1" customWidth="1"/>
    <col min="4" max="4" width="11.33203125" bestFit="1" customWidth="1"/>
    <col min="6" max="6" width="18" bestFit="1" customWidth="1"/>
  </cols>
  <sheetData>
    <row r="3" spans="1:6" x14ac:dyDescent="0.3">
      <c r="A3" s="14" t="s">
        <v>2</v>
      </c>
      <c r="B3" s="14" t="s">
        <v>48</v>
      </c>
      <c r="C3" s="6"/>
      <c r="D3" s="4"/>
      <c r="E3" s="8" t="s">
        <v>49</v>
      </c>
      <c r="F3" s="8"/>
    </row>
    <row r="4" spans="1:6" x14ac:dyDescent="0.3">
      <c r="A4" s="14">
        <v>0</v>
      </c>
      <c r="B4" s="15">
        <v>-1150000000</v>
      </c>
      <c r="C4" s="6"/>
      <c r="E4" s="5">
        <v>0.05</v>
      </c>
      <c r="F4" s="16">
        <f>NPV(E4,$B$5,$B$6,$B$7,$B$8,$B$9,$B$10,$B$11,$B$12,$B$13,$B$14)+$B$4</f>
        <v>31613131439.460541</v>
      </c>
    </row>
    <row r="5" spans="1:6" x14ac:dyDescent="0.3">
      <c r="A5" s="14">
        <v>1</v>
      </c>
      <c r="B5" s="15">
        <v>3083777500</v>
      </c>
      <c r="C5" s="6"/>
      <c r="D5" s="4"/>
      <c r="E5" s="5">
        <v>0.06</v>
      </c>
      <c r="F5" s="16">
        <f t="shared" ref="F5:F14" si="0">NPV(E5,$B$5,$B$6,$B$7,$B$8,$B$9,$B$10,$B$11,$B$12,$B$13,$B$14)+$B$4</f>
        <v>29903719330.163124</v>
      </c>
    </row>
    <row r="6" spans="1:6" x14ac:dyDescent="0.3">
      <c r="A6" s="14">
        <v>2</v>
      </c>
      <c r="B6" s="15">
        <v>3318605159.875</v>
      </c>
      <c r="C6" s="6"/>
      <c r="D6" s="1"/>
      <c r="E6" s="5">
        <v>7.0000000000000007E-2</v>
      </c>
      <c r="F6" s="16">
        <f t="shared" si="0"/>
        <v>28319789914.801788</v>
      </c>
    </row>
    <row r="7" spans="1:6" x14ac:dyDescent="0.3">
      <c r="A7" s="14">
        <v>3</v>
      </c>
      <c r="B7" s="15">
        <v>3570495227.4903803</v>
      </c>
      <c r="C7" s="6"/>
      <c r="D7" s="1"/>
      <c r="E7" s="5">
        <v>0.08</v>
      </c>
      <c r="F7" s="16">
        <f t="shared" si="0"/>
        <v>26850322635.763897</v>
      </c>
    </row>
    <row r="8" spans="1:6" x14ac:dyDescent="0.3">
      <c r="A8" s="14">
        <v>4</v>
      </c>
      <c r="B8" s="15">
        <v>3840488262.5358715</v>
      </c>
      <c r="C8" s="6"/>
      <c r="E8" s="5">
        <v>0.09</v>
      </c>
      <c r="F8" s="16">
        <f t="shared" si="0"/>
        <v>25485393713.004406</v>
      </c>
    </row>
    <row r="9" spans="1:6" x14ac:dyDescent="0.3">
      <c r="A9" s="14">
        <v>5</v>
      </c>
      <c r="B9" s="9">
        <v>4129645686.2635021</v>
      </c>
      <c r="E9" s="5">
        <v>0.1</v>
      </c>
      <c r="F9" s="16">
        <f t="shared" si="0"/>
        <v>24216055716.895027</v>
      </c>
    </row>
    <row r="10" spans="1:6" x14ac:dyDescent="0.3">
      <c r="A10" s="14">
        <v>6</v>
      </c>
      <c r="B10" s="9">
        <v>4439040035.5476332</v>
      </c>
      <c r="E10" s="17">
        <v>0.11</v>
      </c>
      <c r="F10" s="18">
        <f t="shared" si="0"/>
        <v>23034231498.13406</v>
      </c>
    </row>
    <row r="11" spans="1:6" x14ac:dyDescent="0.3">
      <c r="A11" s="14">
        <v>7</v>
      </c>
      <c r="B11" s="9">
        <v>4769742452.2729721</v>
      </c>
      <c r="E11" s="5">
        <v>0.12</v>
      </c>
      <c r="F11" s="16">
        <f t="shared" si="0"/>
        <v>21932620636.319622</v>
      </c>
    </row>
    <row r="12" spans="1:6" x14ac:dyDescent="0.3">
      <c r="A12" s="14">
        <v>8</v>
      </c>
      <c r="B12" s="9">
        <v>5122806855.0491562</v>
      </c>
      <c r="E12" s="5">
        <v>0.13</v>
      </c>
      <c r="F12" s="16">
        <f t="shared" si="0"/>
        <v>20904616819.633389</v>
      </c>
    </row>
    <row r="13" spans="1:6" x14ac:dyDescent="0.3">
      <c r="A13" s="14">
        <v>9</v>
      </c>
      <c r="B13" s="9">
        <v>5499250142.110568</v>
      </c>
      <c r="E13" s="5">
        <v>0.14000000000000001</v>
      </c>
      <c r="F13" s="16">
        <f t="shared" si="0"/>
        <v>19944234782.676079</v>
      </c>
    </row>
    <row r="14" spans="1:6" x14ac:dyDescent="0.3">
      <c r="A14" s="14">
        <v>10</v>
      </c>
      <c r="B14" s="9">
        <v>5900027659.6928043</v>
      </c>
      <c r="E14" s="5">
        <v>0.15</v>
      </c>
      <c r="F14" s="16">
        <f t="shared" si="0"/>
        <v>19046045613.363548</v>
      </c>
    </row>
    <row r="17" spans="2:3" x14ac:dyDescent="0.3">
      <c r="B17" s="8" t="s">
        <v>43</v>
      </c>
      <c r="C17" s="5">
        <v>2.757579827707676</v>
      </c>
    </row>
    <row r="18" spans="2:3" x14ac:dyDescent="0.3">
      <c r="B18" s="8" t="s">
        <v>50</v>
      </c>
      <c r="C18" s="19">
        <f>NPV(C17,B5,B6,B7,B8,B9,B10,B11,B12,B13,B14)+B4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D4D5A-919B-4844-926A-B094285FEB76}">
  <dimension ref="A1:AL47"/>
  <sheetViews>
    <sheetView tabSelected="1" topLeftCell="I1" zoomScale="102" zoomScaleNormal="102" workbookViewId="0">
      <selection activeCell="N10" sqref="N10"/>
    </sheetView>
  </sheetViews>
  <sheetFormatPr defaultRowHeight="14.4" x14ac:dyDescent="0.3"/>
  <cols>
    <col min="1" max="1" width="31.5546875" bestFit="1" customWidth="1"/>
    <col min="2" max="9" width="20.21875" bestFit="1" customWidth="1"/>
    <col min="10" max="10" width="21.88671875" customWidth="1"/>
    <col min="11" max="11" width="20.21875" bestFit="1" customWidth="1"/>
    <col min="12" max="12" width="19.44140625" bestFit="1" customWidth="1"/>
    <col min="13" max="13" width="12.44140625" bestFit="1" customWidth="1"/>
    <col min="15" max="15" width="13.6640625" style="2" bestFit="1" customWidth="1"/>
    <col min="17" max="17" width="13.77734375" style="2" bestFit="1" customWidth="1"/>
    <col min="19" max="19" width="13.77734375" style="2" bestFit="1" customWidth="1"/>
    <col min="20" max="20" width="14.77734375" style="2" bestFit="1" customWidth="1"/>
    <col min="21" max="21" width="15" style="2" bestFit="1" customWidth="1"/>
    <col min="22" max="22" width="13.33203125" style="2" bestFit="1" customWidth="1"/>
    <col min="23" max="23" width="15" bestFit="1" customWidth="1"/>
    <col min="25" max="25" width="15.33203125" bestFit="1" customWidth="1"/>
    <col min="26" max="26" width="14.109375" bestFit="1" customWidth="1"/>
    <col min="27" max="27" width="16.109375" bestFit="1" customWidth="1"/>
    <col min="29" max="29" width="15" bestFit="1" customWidth="1"/>
    <col min="30" max="30" width="16.77734375" bestFit="1" customWidth="1"/>
    <col min="31" max="31" width="14.5546875" style="2" bestFit="1" customWidth="1"/>
    <col min="32" max="32" width="16.77734375" bestFit="1" customWidth="1"/>
    <col min="34" max="34" width="16.109375" bestFit="1" customWidth="1"/>
    <col min="36" max="36" width="18" bestFit="1" customWidth="1"/>
    <col min="37" max="37" width="15.33203125" bestFit="1" customWidth="1"/>
    <col min="38" max="38" width="16.109375" style="2" bestFit="1" customWidth="1"/>
  </cols>
  <sheetData>
    <row r="1" spans="1:14" x14ac:dyDescent="0.3">
      <c r="A1" s="51" t="s">
        <v>10</v>
      </c>
      <c r="B1" s="51"/>
      <c r="C1" s="51"/>
    </row>
    <row r="2" spans="1:14" x14ac:dyDescent="0.3">
      <c r="A2" s="40"/>
      <c r="B2" s="40" t="s">
        <v>7</v>
      </c>
      <c r="C2" s="40" t="s">
        <v>8</v>
      </c>
      <c r="F2" s="13"/>
      <c r="G2" s="13"/>
      <c r="H2" s="11"/>
      <c r="I2" s="11"/>
      <c r="J2" s="11"/>
      <c r="K2" s="11"/>
      <c r="L2" s="11"/>
      <c r="M2" s="7"/>
      <c r="N2" s="7"/>
    </row>
    <row r="3" spans="1:14" x14ac:dyDescent="0.3">
      <c r="A3" s="40" t="s">
        <v>9</v>
      </c>
      <c r="B3" s="41">
        <v>0.05</v>
      </c>
      <c r="C3" s="41">
        <v>0.05</v>
      </c>
      <c r="F3" s="11"/>
      <c r="G3" s="11"/>
      <c r="H3" s="11"/>
      <c r="I3" s="11"/>
      <c r="J3" s="11"/>
      <c r="K3" s="11"/>
      <c r="L3" s="11"/>
      <c r="M3" s="7"/>
      <c r="N3" s="7"/>
    </row>
    <row r="4" spans="1:14" x14ac:dyDescent="0.3">
      <c r="A4" s="40" t="s">
        <v>0</v>
      </c>
      <c r="B4" s="41">
        <v>0.1</v>
      </c>
      <c r="C4" s="41">
        <v>0.08</v>
      </c>
      <c r="F4" s="52" t="s">
        <v>57</v>
      </c>
      <c r="G4" s="52"/>
      <c r="H4" s="11"/>
      <c r="I4" s="11"/>
      <c r="J4" s="11"/>
      <c r="K4" s="11"/>
      <c r="L4" s="11"/>
      <c r="M4" s="7"/>
      <c r="N4" s="7"/>
    </row>
    <row r="5" spans="1:14" x14ac:dyDescent="0.3">
      <c r="F5" s="52" t="s">
        <v>54</v>
      </c>
      <c r="G5" s="52"/>
      <c r="H5" s="52"/>
      <c r="I5" s="52"/>
      <c r="J5" s="52"/>
      <c r="K5" s="11"/>
      <c r="L5" s="11"/>
      <c r="M5" s="7"/>
      <c r="N5" s="7"/>
    </row>
    <row r="6" spans="1:14" x14ac:dyDescent="0.3">
      <c r="A6" s="40" t="s">
        <v>40</v>
      </c>
      <c r="B6" s="40">
        <v>80000000</v>
      </c>
      <c r="F6" s="52" t="s">
        <v>55</v>
      </c>
      <c r="G6" s="52"/>
      <c r="H6" s="52"/>
      <c r="I6" s="52"/>
      <c r="J6" s="52"/>
      <c r="K6" s="12"/>
      <c r="L6" s="11"/>
      <c r="M6" s="11"/>
      <c r="N6" s="11"/>
    </row>
    <row r="7" spans="1:14" x14ac:dyDescent="0.3">
      <c r="A7" s="40" t="s">
        <v>11</v>
      </c>
      <c r="B7" s="42">
        <v>1.4999999999999999E-2</v>
      </c>
      <c r="F7" s="52" t="s">
        <v>56</v>
      </c>
      <c r="G7" s="52"/>
      <c r="H7" s="52"/>
      <c r="I7" s="52"/>
      <c r="J7" s="52"/>
      <c r="K7" s="52"/>
      <c r="L7" s="52"/>
      <c r="M7" s="52"/>
      <c r="N7" s="52"/>
    </row>
    <row r="8" spans="1:14" x14ac:dyDescent="0.3">
      <c r="A8" s="40" t="s">
        <v>16</v>
      </c>
      <c r="B8" s="42">
        <v>0.08</v>
      </c>
    </row>
    <row r="9" spans="1:14" x14ac:dyDescent="0.3">
      <c r="A9" s="40" t="s">
        <v>24</v>
      </c>
      <c r="B9" s="42">
        <v>0.05</v>
      </c>
    </row>
    <row r="10" spans="1:14" x14ac:dyDescent="0.3">
      <c r="A10" s="40" t="s">
        <v>26</v>
      </c>
      <c r="B10" s="42">
        <v>0.15</v>
      </c>
    </row>
    <row r="11" spans="1:14" x14ac:dyDescent="0.3">
      <c r="A11" s="40" t="s">
        <v>28</v>
      </c>
      <c r="B11" s="42">
        <v>0.03</v>
      </c>
    </row>
    <row r="12" spans="1:14" x14ac:dyDescent="0.3">
      <c r="A12" s="40" t="s">
        <v>31</v>
      </c>
      <c r="B12" s="42">
        <v>0.1</v>
      </c>
    </row>
    <row r="13" spans="1:14" x14ac:dyDescent="0.3">
      <c r="A13" s="40" t="s">
        <v>32</v>
      </c>
      <c r="B13" s="42">
        <v>0.05</v>
      </c>
    </row>
    <row r="14" spans="1:14" x14ac:dyDescent="0.3">
      <c r="A14" s="40" t="s">
        <v>33</v>
      </c>
      <c r="B14" s="42">
        <v>0.06</v>
      </c>
    </row>
    <row r="15" spans="1:14" x14ac:dyDescent="0.3">
      <c r="A15" s="40" t="s">
        <v>41</v>
      </c>
      <c r="B15" s="42">
        <v>0.1</v>
      </c>
    </row>
    <row r="16" spans="1:14" x14ac:dyDescent="0.3">
      <c r="A16" s="40" t="s">
        <v>42</v>
      </c>
      <c r="B16" s="42">
        <v>0.11</v>
      </c>
    </row>
    <row r="17" spans="1:38" x14ac:dyDescent="0.3">
      <c r="A17" s="40" t="s">
        <v>43</v>
      </c>
      <c r="B17" s="42">
        <v>0</v>
      </c>
    </row>
    <row r="18" spans="1:38" x14ac:dyDescent="0.3">
      <c r="A18" s="40" t="s">
        <v>45</v>
      </c>
      <c r="B18" s="43">
        <v>2432000000</v>
      </c>
    </row>
    <row r="19" spans="1:38" x14ac:dyDescent="0.3">
      <c r="A19" s="40" t="s">
        <v>46</v>
      </c>
      <c r="B19" s="44">
        <v>7.0000000000000007E-2</v>
      </c>
    </row>
    <row r="21" spans="1:38" ht="100.8" x14ac:dyDescent="0.3">
      <c r="A21" s="8" t="s">
        <v>2</v>
      </c>
      <c r="B21" s="20" t="s">
        <v>1</v>
      </c>
      <c r="C21" s="20" t="s">
        <v>3</v>
      </c>
      <c r="D21" s="20" t="s">
        <v>4</v>
      </c>
      <c r="E21" s="20" t="s">
        <v>5</v>
      </c>
      <c r="F21" s="20" t="s">
        <v>6</v>
      </c>
      <c r="G21" s="20" t="s">
        <v>12</v>
      </c>
      <c r="H21" s="21" t="s">
        <v>15</v>
      </c>
      <c r="I21" s="20" t="s">
        <v>13</v>
      </c>
      <c r="J21" s="22" t="s">
        <v>34</v>
      </c>
      <c r="K21" s="20" t="s">
        <v>14</v>
      </c>
      <c r="L21" s="22" t="s">
        <v>35</v>
      </c>
      <c r="M21" s="20" t="s">
        <v>18</v>
      </c>
      <c r="N21" s="20" t="s">
        <v>17</v>
      </c>
      <c r="O21" s="33" t="s">
        <v>20</v>
      </c>
      <c r="P21" s="20" t="s">
        <v>19</v>
      </c>
      <c r="Q21" s="23" t="s">
        <v>36</v>
      </c>
      <c r="R21" s="20" t="s">
        <v>21</v>
      </c>
      <c r="S21" s="34" t="s">
        <v>22</v>
      </c>
      <c r="T21" s="23" t="s">
        <v>23</v>
      </c>
      <c r="U21" s="23" t="s">
        <v>25</v>
      </c>
      <c r="V21" s="34" t="s">
        <v>27</v>
      </c>
      <c r="W21" s="23" t="s">
        <v>30</v>
      </c>
      <c r="X21" s="20"/>
      <c r="Y21" s="20" t="s">
        <v>29</v>
      </c>
      <c r="Z21" s="20" t="s">
        <v>32</v>
      </c>
      <c r="AA21" s="20" t="s">
        <v>37</v>
      </c>
      <c r="AB21" s="20"/>
      <c r="AC21" s="20" t="s">
        <v>33</v>
      </c>
      <c r="AD21" s="20" t="s">
        <v>44</v>
      </c>
      <c r="AE21" s="34" t="s">
        <v>47</v>
      </c>
      <c r="AF21" s="20" t="s">
        <v>38</v>
      </c>
      <c r="AG21" s="20"/>
      <c r="AH21" s="20" t="s">
        <v>39</v>
      </c>
      <c r="AI21" s="8"/>
      <c r="AJ21" s="45" t="s">
        <v>48</v>
      </c>
      <c r="AK21" s="20" t="s">
        <v>51</v>
      </c>
      <c r="AL21" s="48" t="s">
        <v>52</v>
      </c>
    </row>
    <row r="22" spans="1:38" x14ac:dyDescent="0.3">
      <c r="A22" s="8">
        <v>0</v>
      </c>
      <c r="B22" s="24">
        <v>-150000000</v>
      </c>
      <c r="C22" s="24">
        <v>-1000000000</v>
      </c>
      <c r="D22" s="25">
        <v>1000000000</v>
      </c>
      <c r="E22" s="24">
        <v>45000000</v>
      </c>
      <c r="F22" s="24">
        <v>30000000</v>
      </c>
      <c r="G22" s="24">
        <v>100</v>
      </c>
      <c r="H22" s="26">
        <f>G22*E22+G22*F22</f>
        <v>7500000000</v>
      </c>
      <c r="I22" s="24">
        <v>36</v>
      </c>
      <c r="J22" s="27">
        <f>-(I22*E22)</f>
        <v>-1620000000</v>
      </c>
      <c r="K22" s="24">
        <v>48</v>
      </c>
      <c r="L22" s="28">
        <f>-(K22*F22)</f>
        <v>-1440000000</v>
      </c>
      <c r="M22" s="24"/>
      <c r="N22" s="8">
        <f>G22/2</f>
        <v>50</v>
      </c>
      <c r="O22" s="35">
        <f>N22*M22</f>
        <v>0</v>
      </c>
      <c r="P22" s="8">
        <f>K22*0.6</f>
        <v>28.799999999999997</v>
      </c>
      <c r="Q22" s="30">
        <f>-(P22*M22)</f>
        <v>0</v>
      </c>
      <c r="R22" s="10">
        <v>0.65</v>
      </c>
      <c r="S22" s="9">
        <v>600000000</v>
      </c>
      <c r="T22" s="30">
        <v>-400000000</v>
      </c>
      <c r="U22" s="30">
        <v>-500000000</v>
      </c>
      <c r="V22" s="9">
        <v>30000000</v>
      </c>
      <c r="W22" s="30">
        <f>-(Y22*$B$12)</f>
        <v>-750000000</v>
      </c>
      <c r="X22" s="8"/>
      <c r="Y22" s="24">
        <f>O22+H22</f>
        <v>7500000000</v>
      </c>
      <c r="Z22" s="9">
        <f>Y22*$B$13</f>
        <v>375000000</v>
      </c>
      <c r="AA22" s="9">
        <f>Z22+Y22</f>
        <v>7875000000</v>
      </c>
      <c r="AB22" s="9"/>
      <c r="AC22" s="9">
        <f>Y22*$B$14</f>
        <v>450000000</v>
      </c>
      <c r="AD22" s="9">
        <f>W22+U22+T22+Q22+L22+J22+AC22</f>
        <v>-4260000000</v>
      </c>
      <c r="AE22" s="9">
        <f>-($B$18*$B$19)</f>
        <v>-170240000.00000003</v>
      </c>
      <c r="AF22" s="9">
        <f>AE22+AD22</f>
        <v>-4430240000</v>
      </c>
      <c r="AG22" s="9"/>
      <c r="AH22" s="9">
        <f>AA22+AF22</f>
        <v>3444760000</v>
      </c>
      <c r="AI22" s="8"/>
      <c r="AJ22" s="46">
        <f>B22+C22</f>
        <v>-1150000000</v>
      </c>
      <c r="AK22" s="24"/>
      <c r="AL22" s="43"/>
    </row>
    <row r="23" spans="1:38" x14ac:dyDescent="0.3">
      <c r="A23" s="8">
        <v>1</v>
      </c>
      <c r="B23" s="8"/>
      <c r="C23" s="8"/>
      <c r="D23" s="25">
        <f>D22-$B$6</f>
        <v>920000000</v>
      </c>
      <c r="E23" s="31">
        <f>E22+E22*$B$3</f>
        <v>47250000</v>
      </c>
      <c r="F23" s="31">
        <f>F22+F22*$B$4</f>
        <v>33000000</v>
      </c>
      <c r="G23" s="8">
        <f>G22+G22*$B$7</f>
        <v>101.5</v>
      </c>
      <c r="H23" s="26">
        <f t="shared" ref="H23:H42" si="0">G23*E23+G23*F23</f>
        <v>8145375000</v>
      </c>
      <c r="I23" s="8">
        <f t="shared" ref="I23:I42" si="1">I22+I22*inflatonrate</f>
        <v>36.54</v>
      </c>
      <c r="J23" s="27">
        <f t="shared" ref="J23:J42" si="2">-(I23*E23)</f>
        <v>-1726515000</v>
      </c>
      <c r="K23" s="8">
        <f t="shared" ref="K23:K42" si="3">K22+K22*inflatonrate</f>
        <v>48.72</v>
      </c>
      <c r="L23" s="28">
        <f t="shared" ref="L23:L42" si="4">-(K23*F23)</f>
        <v>-1607760000</v>
      </c>
      <c r="M23" s="24">
        <v>5000000</v>
      </c>
      <c r="N23" s="8">
        <f t="shared" ref="N23:N42" si="5">G23/2</f>
        <v>50.75</v>
      </c>
      <c r="O23" s="35">
        <f t="shared" ref="O23:O42" si="6">N23*M23</f>
        <v>253750000</v>
      </c>
      <c r="P23" s="8">
        <f t="shared" ref="P23:P42" si="7">K23*0.6</f>
        <v>29.231999999999999</v>
      </c>
      <c r="Q23" s="30">
        <f t="shared" ref="Q23:Q42" si="8">-(P23*M23)</f>
        <v>-146160000</v>
      </c>
      <c r="R23" s="10">
        <f>IF((F23+M23)*R22/F22 &lt; 100, ((F23+M23)*R22)/F22, " ")</f>
        <v>0.82333333333333336</v>
      </c>
      <c r="S23" s="9">
        <f t="shared" ref="S23:S42" si="9">S22+S22*inflatonrate</f>
        <v>609000000</v>
      </c>
      <c r="T23" s="30">
        <f>T22+T22*$B$9</f>
        <v>-420000000</v>
      </c>
      <c r="U23" s="30">
        <f>U22+U22*$B$10</f>
        <v>-575000000</v>
      </c>
      <c r="V23" s="9">
        <f>V22+V22*$B$11</f>
        <v>30900000</v>
      </c>
      <c r="W23" s="30">
        <f t="shared" ref="W23:W42" si="10">-(Y23*$B$12)</f>
        <v>-839912500</v>
      </c>
      <c r="X23" s="8"/>
      <c r="Y23" s="24">
        <f t="shared" ref="Y23:Y42" si="11">O23+H23</f>
        <v>8399125000</v>
      </c>
      <c r="Z23" s="9">
        <f t="shared" ref="Z23:Z42" si="12">Y23*$B$13</f>
        <v>419956250</v>
      </c>
      <c r="AA23" s="9">
        <f t="shared" ref="AA23:AA42" si="13">Z23+Y23</f>
        <v>8819081250</v>
      </c>
      <c r="AB23" s="9"/>
      <c r="AC23" s="9">
        <f t="shared" ref="AC23:AC42" si="14">Y23*$B$14</f>
        <v>503947500</v>
      </c>
      <c r="AD23" s="9">
        <f t="shared" ref="AD23:AD42" si="15">W23+U23+T23+Q23+L23+J23+AC23</f>
        <v>-4811400000</v>
      </c>
      <c r="AE23" s="9">
        <f t="shared" ref="AE23:AE42" si="16">-($B$18*$B$19)</f>
        <v>-170240000.00000003</v>
      </c>
      <c r="AF23" s="9">
        <f t="shared" ref="AF23:AF42" si="17">AE23+AD23</f>
        <v>-4981640000</v>
      </c>
      <c r="AG23" s="9"/>
      <c r="AH23" s="9">
        <f t="shared" ref="AH23:AH42" si="18">AA23+AF23</f>
        <v>3837441250</v>
      </c>
      <c r="AI23" s="8"/>
      <c r="AJ23" s="47">
        <f>H23+J23+L23+O23+Q23+T23+U23+W23</f>
        <v>3083777500</v>
      </c>
      <c r="AK23" s="24">
        <f t="shared" ref="AK23:AK42" si="19">AJ23+$B$6</f>
        <v>3163777500</v>
      </c>
      <c r="AL23" s="43">
        <f>AK23*(1-$B$15)</f>
        <v>2847399750</v>
      </c>
    </row>
    <row r="24" spans="1:38" x14ac:dyDescent="0.3">
      <c r="A24" s="8">
        <v>2</v>
      </c>
      <c r="B24" s="8"/>
      <c r="C24" s="8"/>
      <c r="D24" s="25">
        <f t="shared" ref="D24:D42" si="20">D23-$B$6</f>
        <v>840000000</v>
      </c>
      <c r="E24" s="31">
        <f t="shared" ref="E24:E42" si="21">E23+E23*$B$3</f>
        <v>49612500</v>
      </c>
      <c r="F24" s="31">
        <f t="shared" ref="F24:F42" si="22">F23+F23*$B$4</f>
        <v>36300000</v>
      </c>
      <c r="G24" s="8">
        <f t="shared" ref="G24:G42" si="23">G23+G23*$B$7</f>
        <v>103.02249999999999</v>
      </c>
      <c r="H24" s="26">
        <f t="shared" si="0"/>
        <v>8850920531.25</v>
      </c>
      <c r="I24" s="8">
        <f t="shared" si="1"/>
        <v>37.088099999999997</v>
      </c>
      <c r="J24" s="27">
        <f t="shared" si="2"/>
        <v>-1840033361.2499998</v>
      </c>
      <c r="K24" s="8">
        <f t="shared" si="3"/>
        <v>49.450800000000001</v>
      </c>
      <c r="L24" s="28">
        <f t="shared" si="4"/>
        <v>-1795064040</v>
      </c>
      <c r="M24" s="8">
        <f>M23+M23*$B$8</f>
        <v>5400000</v>
      </c>
      <c r="N24" s="8">
        <f t="shared" si="5"/>
        <v>51.511249999999997</v>
      </c>
      <c r="O24" s="35">
        <f t="shared" si="6"/>
        <v>278160750</v>
      </c>
      <c r="P24" s="8">
        <f t="shared" si="7"/>
        <v>29.670479999999998</v>
      </c>
      <c r="Q24" s="30">
        <f t="shared" si="8"/>
        <v>-160220592</v>
      </c>
      <c r="R24" s="10">
        <f>IF(((F24+M24)*R23)/(F23+M23) &lt; 1, ((F24+M24)*R23)/(F23+M23), 0)</f>
        <v>0.90349999999999997</v>
      </c>
      <c r="S24" s="9">
        <f t="shared" si="9"/>
        <v>618135000</v>
      </c>
      <c r="T24" s="30">
        <f t="shared" ref="T24:T42" si="24">T23+T23*$B$9</f>
        <v>-441000000</v>
      </c>
      <c r="U24" s="30">
        <f t="shared" ref="U24:U42" si="25">U23+U23*$B$10</f>
        <v>-661250000</v>
      </c>
      <c r="V24" s="9">
        <f t="shared" ref="V24:V42" si="26">V23+V23*$B$11</f>
        <v>31827000</v>
      </c>
      <c r="W24" s="30">
        <f t="shared" si="10"/>
        <v>-912908128.125</v>
      </c>
      <c r="X24" s="8"/>
      <c r="Y24" s="24">
        <f t="shared" si="11"/>
        <v>9129081281.25</v>
      </c>
      <c r="Z24" s="9">
        <f t="shared" si="12"/>
        <v>456454064.0625</v>
      </c>
      <c r="AA24" s="9">
        <f t="shared" si="13"/>
        <v>9585535345.3125</v>
      </c>
      <c r="AB24" s="9"/>
      <c r="AC24" s="9">
        <f t="shared" si="14"/>
        <v>547744876.875</v>
      </c>
      <c r="AD24" s="9">
        <f t="shared" si="15"/>
        <v>-5262731244.5</v>
      </c>
      <c r="AE24" s="9">
        <f t="shared" si="16"/>
        <v>-170240000.00000003</v>
      </c>
      <c r="AF24" s="9">
        <f t="shared" si="17"/>
        <v>-5432971244.5</v>
      </c>
      <c r="AG24" s="9"/>
      <c r="AH24" s="9">
        <f t="shared" si="18"/>
        <v>4152564100.8125</v>
      </c>
      <c r="AI24" s="8"/>
      <c r="AJ24" s="47">
        <f t="shared" ref="AJ24:AJ42" si="27">H24+J24+L24+O24+Q24+T24+U24+W24</f>
        <v>3318605159.875</v>
      </c>
      <c r="AK24" s="24">
        <f t="shared" si="19"/>
        <v>3398605159.875</v>
      </c>
      <c r="AL24" s="43">
        <f t="shared" ref="AL24:AL42" si="28">AK24*(1-$B$15)</f>
        <v>3058744643.8875003</v>
      </c>
    </row>
    <row r="25" spans="1:38" x14ac:dyDescent="0.3">
      <c r="A25" s="8">
        <v>3</v>
      </c>
      <c r="B25" s="8"/>
      <c r="C25" s="8"/>
      <c r="D25" s="25">
        <f t="shared" si="20"/>
        <v>760000000</v>
      </c>
      <c r="E25" s="31">
        <f t="shared" si="21"/>
        <v>52093125</v>
      </c>
      <c r="F25" s="31">
        <f t="shared" si="22"/>
        <v>39930000</v>
      </c>
      <c r="G25" s="8">
        <f t="shared" si="23"/>
        <v>104.5678375</v>
      </c>
      <c r="H25" s="26">
        <f t="shared" si="0"/>
        <v>9622659181.2421875</v>
      </c>
      <c r="I25" s="8">
        <f t="shared" si="1"/>
        <v>37.6444215</v>
      </c>
      <c r="J25" s="27">
        <f t="shared" si="2"/>
        <v>-1961015554.7521875</v>
      </c>
      <c r="K25" s="8">
        <f t="shared" si="3"/>
        <v>50.192562000000002</v>
      </c>
      <c r="L25" s="28">
        <f t="shared" si="4"/>
        <v>-2004189000.6600001</v>
      </c>
      <c r="M25" s="8">
        <f t="shared" ref="M25:M42" si="29">M24+M24*$B$8</f>
        <v>5832000</v>
      </c>
      <c r="N25" s="8">
        <f t="shared" si="5"/>
        <v>52.283918749999998</v>
      </c>
      <c r="O25" s="35">
        <f t="shared" si="6"/>
        <v>304919814.14999998</v>
      </c>
      <c r="P25" s="8">
        <f t="shared" si="7"/>
        <v>30.115537199999999</v>
      </c>
      <c r="Q25" s="30">
        <f t="shared" si="8"/>
        <v>-175633812.95039999</v>
      </c>
      <c r="R25" s="10">
        <f t="shared" ref="R25:R42" si="30">IF(((F25+M25)*R24)/(F24+M24) &lt; 1, ((F25+M25)*R24)/(F24+M24), 0)</f>
        <v>0.99151</v>
      </c>
      <c r="S25" s="9">
        <f t="shared" si="9"/>
        <v>627407025</v>
      </c>
      <c r="T25" s="30">
        <f t="shared" si="24"/>
        <v>-463050000</v>
      </c>
      <c r="U25" s="30">
        <f t="shared" si="25"/>
        <v>-760437500</v>
      </c>
      <c r="V25" s="9">
        <f t="shared" si="26"/>
        <v>32781810</v>
      </c>
      <c r="W25" s="30">
        <f t="shared" si="10"/>
        <v>-992757899.53921878</v>
      </c>
      <c r="X25" s="8"/>
      <c r="Y25" s="24">
        <f t="shared" si="11"/>
        <v>9927578995.3921871</v>
      </c>
      <c r="Z25" s="9">
        <f t="shared" si="12"/>
        <v>496378949.76960939</v>
      </c>
      <c r="AA25" s="9">
        <f t="shared" si="13"/>
        <v>10423957945.161797</v>
      </c>
      <c r="AB25" s="9"/>
      <c r="AC25" s="9">
        <f t="shared" si="14"/>
        <v>595654739.72353125</v>
      </c>
      <c r="AD25" s="9">
        <f t="shared" si="15"/>
        <v>-5761429028.1782761</v>
      </c>
      <c r="AE25" s="9">
        <f t="shared" si="16"/>
        <v>-170240000.00000003</v>
      </c>
      <c r="AF25" s="9">
        <f t="shared" si="17"/>
        <v>-5931669028.1782761</v>
      </c>
      <c r="AG25" s="9"/>
      <c r="AH25" s="9">
        <f t="shared" si="18"/>
        <v>4492288916.9835205</v>
      </c>
      <c r="AI25" s="8"/>
      <c r="AJ25" s="47">
        <f t="shared" si="27"/>
        <v>3570495227.4903803</v>
      </c>
      <c r="AK25" s="24">
        <f t="shared" si="19"/>
        <v>3650495227.4903803</v>
      </c>
      <c r="AL25" s="43">
        <f t="shared" si="28"/>
        <v>3285445704.7413425</v>
      </c>
    </row>
    <row r="26" spans="1:38" x14ac:dyDescent="0.3">
      <c r="A26" s="8">
        <v>4</v>
      </c>
      <c r="B26" s="8"/>
      <c r="C26" s="8"/>
      <c r="D26" s="25">
        <f t="shared" si="20"/>
        <v>680000000</v>
      </c>
      <c r="E26" s="31">
        <f t="shared" si="21"/>
        <v>54697781.25</v>
      </c>
      <c r="F26" s="31">
        <f t="shared" si="22"/>
        <v>43923000</v>
      </c>
      <c r="G26" s="8">
        <f t="shared" si="23"/>
        <v>106.1363550625</v>
      </c>
      <c r="H26" s="26">
        <f t="shared" si="0"/>
        <v>10467250255.291142</v>
      </c>
      <c r="I26" s="8">
        <f t="shared" si="1"/>
        <v>38.209087822500003</v>
      </c>
      <c r="J26" s="27">
        <f t="shared" si="2"/>
        <v>-2089952327.477144</v>
      </c>
      <c r="K26" s="8">
        <f t="shared" si="3"/>
        <v>50.945450430000001</v>
      </c>
      <c r="L26" s="28">
        <f t="shared" si="4"/>
        <v>-2237677019.2368898</v>
      </c>
      <c r="M26" s="8">
        <f t="shared" si="29"/>
        <v>6298560</v>
      </c>
      <c r="N26" s="8">
        <f t="shared" si="5"/>
        <v>53.068177531250001</v>
      </c>
      <c r="O26" s="35">
        <f t="shared" si="6"/>
        <v>334253100.27122998</v>
      </c>
      <c r="P26" s="8">
        <f t="shared" si="7"/>
        <v>30.567270258000001</v>
      </c>
      <c r="Q26" s="30">
        <f t="shared" si="8"/>
        <v>-192529785.75622848</v>
      </c>
      <c r="R26" s="8">
        <f t="shared" si="30"/>
        <v>0</v>
      </c>
      <c r="S26" s="36">
        <f t="shared" si="9"/>
        <v>636818130.375</v>
      </c>
      <c r="T26" s="30">
        <f t="shared" si="24"/>
        <v>-486202500</v>
      </c>
      <c r="U26" s="30">
        <f t="shared" si="25"/>
        <v>-874503125</v>
      </c>
      <c r="V26" s="9">
        <f t="shared" si="26"/>
        <v>33765264.299999997</v>
      </c>
      <c r="W26" s="30">
        <f t="shared" si="10"/>
        <v>-1080150335.5562372</v>
      </c>
      <c r="X26" s="8"/>
      <c r="Y26" s="24">
        <f t="shared" si="11"/>
        <v>10801503355.562372</v>
      </c>
      <c r="Z26" s="9">
        <f t="shared" si="12"/>
        <v>540075167.77811861</v>
      </c>
      <c r="AA26" s="9">
        <f t="shared" si="13"/>
        <v>11341578523.34049</v>
      </c>
      <c r="AB26" s="9"/>
      <c r="AC26" s="9">
        <f t="shared" si="14"/>
        <v>648090201.33374226</v>
      </c>
      <c r="AD26" s="9">
        <f>W26+U26+T26+Q26+L26+J26+AC26</f>
        <v>-6312924891.6927576</v>
      </c>
      <c r="AE26" s="9">
        <f t="shared" si="16"/>
        <v>-170240000.00000003</v>
      </c>
      <c r="AF26" s="9">
        <f t="shared" si="17"/>
        <v>-6483164891.6927576</v>
      </c>
      <c r="AG26" s="9"/>
      <c r="AH26" s="9">
        <f t="shared" si="18"/>
        <v>4858413631.6477327</v>
      </c>
      <c r="AI26" s="8"/>
      <c r="AJ26" s="47">
        <f t="shared" si="27"/>
        <v>3840488262.5358715</v>
      </c>
      <c r="AK26" s="24">
        <f t="shared" si="19"/>
        <v>3920488262.5358715</v>
      </c>
      <c r="AL26" s="43">
        <f t="shared" si="28"/>
        <v>3528439436.2822843</v>
      </c>
    </row>
    <row r="27" spans="1:38" x14ac:dyDescent="0.3">
      <c r="A27" s="8">
        <v>5</v>
      </c>
      <c r="B27" s="8"/>
      <c r="C27" s="8"/>
      <c r="D27" s="25">
        <f t="shared" si="20"/>
        <v>600000000</v>
      </c>
      <c r="E27" s="31">
        <f t="shared" si="21"/>
        <v>57432670.3125</v>
      </c>
      <c r="F27" s="31">
        <f t="shared" si="22"/>
        <v>48315300</v>
      </c>
      <c r="G27" s="8">
        <f t="shared" si="23"/>
        <v>107.72840038843751</v>
      </c>
      <c r="H27" s="26">
        <f t="shared" si="0"/>
        <v>11392059686.089603</v>
      </c>
      <c r="I27" s="8">
        <f t="shared" si="1"/>
        <v>38.782224139837503</v>
      </c>
      <c r="J27" s="27">
        <f t="shared" si="2"/>
        <v>-2227366693.0087662</v>
      </c>
      <c r="K27" s="8">
        <f t="shared" si="3"/>
        <v>51.709632186450001</v>
      </c>
      <c r="L27" s="28">
        <f t="shared" si="4"/>
        <v>-2498366391.9779878</v>
      </c>
      <c r="M27" s="8">
        <f t="shared" si="29"/>
        <v>6802444.7999999998</v>
      </c>
      <c r="N27" s="8">
        <f t="shared" si="5"/>
        <v>53.864200194218753</v>
      </c>
      <c r="O27" s="35">
        <f t="shared" si="6"/>
        <v>366408248.51732236</v>
      </c>
      <c r="P27" s="8">
        <f t="shared" si="7"/>
        <v>31.02577931187</v>
      </c>
      <c r="Q27" s="30">
        <f t="shared" si="8"/>
        <v>-211051151.14597765</v>
      </c>
      <c r="R27" s="8">
        <f t="shared" si="30"/>
        <v>0</v>
      </c>
      <c r="S27" s="9">
        <f t="shared" si="9"/>
        <v>646370402.33062506</v>
      </c>
      <c r="T27" s="30">
        <f t="shared" si="24"/>
        <v>-510512625</v>
      </c>
      <c r="U27" s="30">
        <f t="shared" si="25"/>
        <v>-1005678593.75</v>
      </c>
      <c r="V27" s="9">
        <f t="shared" si="26"/>
        <v>34778222.228999995</v>
      </c>
      <c r="W27" s="30">
        <f t="shared" si="10"/>
        <v>-1175846793.4606926</v>
      </c>
      <c r="X27" s="8"/>
      <c r="Y27" s="24">
        <f t="shared" si="11"/>
        <v>11758467934.606926</v>
      </c>
      <c r="Z27" s="9">
        <f t="shared" si="12"/>
        <v>587923396.73034632</v>
      </c>
      <c r="AA27" s="9">
        <f t="shared" si="13"/>
        <v>12346391331.337273</v>
      </c>
      <c r="AB27" s="9"/>
      <c r="AC27" s="9">
        <f t="shared" si="14"/>
        <v>705508076.07641554</v>
      </c>
      <c r="AD27" s="9">
        <f t="shared" si="15"/>
        <v>-6923314172.2670078</v>
      </c>
      <c r="AE27" s="9">
        <f t="shared" si="16"/>
        <v>-170240000.00000003</v>
      </c>
      <c r="AF27" s="9">
        <f t="shared" si="17"/>
        <v>-7093554172.2670078</v>
      </c>
      <c r="AG27" s="9"/>
      <c r="AH27" s="9">
        <f t="shared" si="18"/>
        <v>5252837159.0702648</v>
      </c>
      <c r="AI27" s="8"/>
      <c r="AJ27" s="47">
        <f t="shared" si="27"/>
        <v>4129645686.2635021</v>
      </c>
      <c r="AK27" s="24">
        <f t="shared" si="19"/>
        <v>4209645686.2635021</v>
      </c>
      <c r="AL27" s="43">
        <f t="shared" si="28"/>
        <v>3788681117.6371522</v>
      </c>
    </row>
    <row r="28" spans="1:38" x14ac:dyDescent="0.3">
      <c r="A28" s="8">
        <v>6</v>
      </c>
      <c r="B28" s="8"/>
      <c r="C28" s="8"/>
      <c r="D28" s="25">
        <f t="shared" si="20"/>
        <v>520000000</v>
      </c>
      <c r="E28" s="31">
        <f t="shared" si="21"/>
        <v>60304303.828125</v>
      </c>
      <c r="F28" s="31">
        <f t="shared" si="22"/>
        <v>53146830</v>
      </c>
      <c r="G28" s="8">
        <f t="shared" si="23"/>
        <v>109.34432639426407</v>
      </c>
      <c r="H28" s="26">
        <f t="shared" si="0"/>
        <v>12405237807.101833</v>
      </c>
      <c r="I28" s="8">
        <f t="shared" si="1"/>
        <v>39.363957501935069</v>
      </c>
      <c r="J28" s="27">
        <f t="shared" si="2"/>
        <v>-2373816053.0740929</v>
      </c>
      <c r="K28" s="8">
        <f t="shared" si="3"/>
        <v>52.485276669246751</v>
      </c>
      <c r="L28" s="28">
        <f t="shared" si="4"/>
        <v>-2789426076.6434231</v>
      </c>
      <c r="M28" s="8">
        <f t="shared" si="29"/>
        <v>7346640.3839999996</v>
      </c>
      <c r="N28" s="8">
        <f t="shared" si="5"/>
        <v>54.672163197132036</v>
      </c>
      <c r="O28" s="35">
        <f t="shared" si="6"/>
        <v>401656722.02468872</v>
      </c>
      <c r="P28" s="8">
        <f t="shared" si="7"/>
        <v>31.491166001548049</v>
      </c>
      <c r="Q28" s="30">
        <f t="shared" si="8"/>
        <v>-231354271.88622069</v>
      </c>
      <c r="R28" s="8">
        <f t="shared" si="30"/>
        <v>0</v>
      </c>
      <c r="S28" s="9">
        <f t="shared" si="9"/>
        <v>656065958.36558437</v>
      </c>
      <c r="T28" s="30">
        <f t="shared" si="24"/>
        <v>-536038256.25</v>
      </c>
      <c r="U28" s="30">
        <f t="shared" si="25"/>
        <v>-1156530382.8125</v>
      </c>
      <c r="V28" s="9">
        <f t="shared" si="26"/>
        <v>35821568.895869993</v>
      </c>
      <c r="W28" s="30">
        <f t="shared" si="10"/>
        <v>-1280689452.9126523</v>
      </c>
      <c r="X28" s="8"/>
      <c r="Y28" s="24">
        <f t="shared" si="11"/>
        <v>12806894529.126522</v>
      </c>
      <c r="Z28" s="9">
        <f t="shared" si="12"/>
        <v>640344726.45632613</v>
      </c>
      <c r="AA28" s="9">
        <f t="shared" si="13"/>
        <v>13447239255.582848</v>
      </c>
      <c r="AB28" s="9"/>
      <c r="AC28" s="9">
        <f t="shared" si="14"/>
        <v>768413671.74759126</v>
      </c>
      <c r="AD28" s="9">
        <f t="shared" si="15"/>
        <v>-7599440821.8312979</v>
      </c>
      <c r="AE28" s="9">
        <f t="shared" si="16"/>
        <v>-170240000.00000003</v>
      </c>
      <c r="AF28" s="9">
        <f t="shared" si="17"/>
        <v>-7769680821.8312979</v>
      </c>
      <c r="AG28" s="9"/>
      <c r="AH28" s="9">
        <f t="shared" si="18"/>
        <v>5677558433.7515497</v>
      </c>
      <c r="AI28" s="8"/>
      <c r="AJ28" s="47">
        <f t="shared" si="27"/>
        <v>4439040035.5476332</v>
      </c>
      <c r="AK28" s="24">
        <f t="shared" si="19"/>
        <v>4519040035.5476332</v>
      </c>
      <c r="AL28" s="43">
        <f t="shared" si="28"/>
        <v>4067136031.9928699</v>
      </c>
    </row>
    <row r="29" spans="1:38" x14ac:dyDescent="0.3">
      <c r="A29" s="8">
        <v>7</v>
      </c>
      <c r="B29" s="8"/>
      <c r="C29" s="8"/>
      <c r="D29" s="25">
        <f t="shared" si="20"/>
        <v>440000000</v>
      </c>
      <c r="E29" s="31">
        <f t="shared" si="21"/>
        <v>63319519.01953125</v>
      </c>
      <c r="F29" s="31">
        <f t="shared" si="22"/>
        <v>58461513</v>
      </c>
      <c r="G29" s="8">
        <f t="shared" si="23"/>
        <v>110.98449129017803</v>
      </c>
      <c r="H29" s="26">
        <f t="shared" si="0"/>
        <v>13515805887.480556</v>
      </c>
      <c r="I29" s="8">
        <f t="shared" si="1"/>
        <v>39.954416864464093</v>
      </c>
      <c r="J29" s="27">
        <f t="shared" si="2"/>
        <v>-2529894458.5637145</v>
      </c>
      <c r="K29" s="8">
        <f t="shared" si="3"/>
        <v>53.272555819285451</v>
      </c>
      <c r="L29" s="28">
        <f t="shared" si="4"/>
        <v>-3114394214.572382</v>
      </c>
      <c r="M29" s="8">
        <f t="shared" si="29"/>
        <v>7934371.61472</v>
      </c>
      <c r="N29" s="8">
        <f t="shared" si="5"/>
        <v>55.492245645089014</v>
      </c>
      <c r="O29" s="35">
        <f t="shared" si="6"/>
        <v>440296098.68346381</v>
      </c>
      <c r="P29" s="8">
        <f t="shared" si="7"/>
        <v>31.963533491571269</v>
      </c>
      <c r="Q29" s="30">
        <f t="shared" si="8"/>
        <v>-253610552.84167513</v>
      </c>
      <c r="R29" s="8">
        <f t="shared" si="30"/>
        <v>0</v>
      </c>
      <c r="S29" s="9">
        <f t="shared" si="9"/>
        <v>665906947.74106812</v>
      </c>
      <c r="T29" s="30">
        <f t="shared" si="24"/>
        <v>-562840169.0625</v>
      </c>
      <c r="U29" s="30">
        <f t="shared" si="25"/>
        <v>-1330009940.234375</v>
      </c>
      <c r="V29" s="9">
        <f t="shared" si="26"/>
        <v>36896215.962746091</v>
      </c>
      <c r="W29" s="30">
        <f t="shared" si="10"/>
        <v>-1395610198.6164021</v>
      </c>
      <c r="X29" s="8"/>
      <c r="Y29" s="24">
        <f t="shared" si="11"/>
        <v>13956101986.164021</v>
      </c>
      <c r="Z29" s="9">
        <f t="shared" si="12"/>
        <v>697805099.30820107</v>
      </c>
      <c r="AA29" s="9">
        <f t="shared" si="13"/>
        <v>14653907085.472221</v>
      </c>
      <c r="AB29" s="9"/>
      <c r="AC29" s="9">
        <f t="shared" si="14"/>
        <v>837366119.16984117</v>
      </c>
      <c r="AD29" s="9">
        <f t="shared" si="15"/>
        <v>-8348993414.7212076</v>
      </c>
      <c r="AE29" s="9">
        <f t="shared" si="16"/>
        <v>-170240000.00000003</v>
      </c>
      <c r="AF29" s="9">
        <f t="shared" si="17"/>
        <v>-8519233414.7212076</v>
      </c>
      <c r="AG29" s="9"/>
      <c r="AH29" s="9">
        <f t="shared" si="18"/>
        <v>6134673670.7510138</v>
      </c>
      <c r="AI29" s="8"/>
      <c r="AJ29" s="47">
        <f t="shared" si="27"/>
        <v>4769742452.2729721</v>
      </c>
      <c r="AK29" s="24">
        <f t="shared" si="19"/>
        <v>4849742452.2729721</v>
      </c>
      <c r="AL29" s="43">
        <f t="shared" si="28"/>
        <v>4364768207.0456753</v>
      </c>
    </row>
    <row r="30" spans="1:38" x14ac:dyDescent="0.3">
      <c r="A30" s="8">
        <v>8</v>
      </c>
      <c r="B30" s="8"/>
      <c r="C30" s="8"/>
      <c r="D30" s="25">
        <f t="shared" si="20"/>
        <v>360000000</v>
      </c>
      <c r="E30" s="31">
        <f t="shared" si="21"/>
        <v>66485494.970507815</v>
      </c>
      <c r="F30" s="31">
        <f t="shared" si="22"/>
        <v>64307664.299999997</v>
      </c>
      <c r="G30" s="8">
        <f t="shared" si="23"/>
        <v>112.6492586595307</v>
      </c>
      <c r="H30" s="26">
        <f t="shared" si="0"/>
        <v>14733752429.560631</v>
      </c>
      <c r="I30" s="8">
        <f t="shared" si="1"/>
        <v>40.553733117431058</v>
      </c>
      <c r="J30" s="27">
        <f t="shared" si="2"/>
        <v>-2696235019.2142787</v>
      </c>
      <c r="K30" s="8">
        <f t="shared" si="3"/>
        <v>54.071644156574735</v>
      </c>
      <c r="L30" s="28">
        <f t="shared" si="4"/>
        <v>-3477221140.5700645</v>
      </c>
      <c r="M30" s="8">
        <f t="shared" si="29"/>
        <v>8569121.3438975997</v>
      </c>
      <c r="N30" s="8">
        <f t="shared" si="5"/>
        <v>56.324629329765351</v>
      </c>
      <c r="O30" s="35">
        <f t="shared" si="6"/>
        <v>482652583.37681305</v>
      </c>
      <c r="P30" s="8">
        <f t="shared" si="7"/>
        <v>32.442986493944836</v>
      </c>
      <c r="Q30" s="30">
        <f t="shared" si="8"/>
        <v>-278007888.02504426</v>
      </c>
      <c r="R30" s="8">
        <f t="shared" si="30"/>
        <v>0</v>
      </c>
      <c r="S30" s="9">
        <f t="shared" si="9"/>
        <v>675895551.9571842</v>
      </c>
      <c r="T30" s="30">
        <f t="shared" si="24"/>
        <v>-590982177.515625</v>
      </c>
      <c r="U30" s="30">
        <f t="shared" si="25"/>
        <v>-1529511431.2695313</v>
      </c>
      <c r="V30" s="9">
        <f t="shared" si="26"/>
        <v>38003102.441628471</v>
      </c>
      <c r="W30" s="30">
        <f t="shared" si="10"/>
        <v>-1521640501.2937446</v>
      </c>
      <c r="X30" s="8"/>
      <c r="Y30" s="24">
        <f t="shared" si="11"/>
        <v>15216405012.937445</v>
      </c>
      <c r="Z30" s="9">
        <f t="shared" si="12"/>
        <v>760820250.64687228</v>
      </c>
      <c r="AA30" s="9">
        <f t="shared" si="13"/>
        <v>15977225263.584316</v>
      </c>
      <c r="AB30" s="9"/>
      <c r="AC30" s="9">
        <f t="shared" si="14"/>
        <v>912984300.77624667</v>
      </c>
      <c r="AD30" s="9">
        <f t="shared" si="15"/>
        <v>-9180613857.1120415</v>
      </c>
      <c r="AE30" s="9">
        <f t="shared" si="16"/>
        <v>-170240000.00000003</v>
      </c>
      <c r="AF30" s="9">
        <f t="shared" si="17"/>
        <v>-9350853857.1120415</v>
      </c>
      <c r="AG30" s="9"/>
      <c r="AH30" s="9">
        <f t="shared" si="18"/>
        <v>6626371406.4722748</v>
      </c>
      <c r="AI30" s="8"/>
      <c r="AJ30" s="47">
        <f t="shared" si="27"/>
        <v>5122806855.0491562</v>
      </c>
      <c r="AK30" s="24">
        <f t="shared" si="19"/>
        <v>5202806855.0491562</v>
      </c>
      <c r="AL30" s="43">
        <f t="shared" si="28"/>
        <v>4682526169.544241</v>
      </c>
    </row>
    <row r="31" spans="1:38" x14ac:dyDescent="0.3">
      <c r="A31" s="8">
        <v>9</v>
      </c>
      <c r="B31" s="8"/>
      <c r="C31" s="8"/>
      <c r="D31" s="25">
        <f t="shared" si="20"/>
        <v>280000000</v>
      </c>
      <c r="E31" s="31">
        <f t="shared" si="21"/>
        <v>69809769.719033211</v>
      </c>
      <c r="F31" s="31">
        <f t="shared" si="22"/>
        <v>70738430.729999989</v>
      </c>
      <c r="G31" s="8">
        <f t="shared" si="23"/>
        <v>114.33899753942366</v>
      </c>
      <c r="H31" s="26">
        <f t="shared" si="0"/>
        <v>16070140345.312431</v>
      </c>
      <c r="I31" s="8">
        <f t="shared" si="1"/>
        <v>41.162039114192524</v>
      </c>
      <c r="J31" s="27">
        <f t="shared" si="2"/>
        <v>-2873512471.7276177</v>
      </c>
      <c r="K31" s="8">
        <f t="shared" si="3"/>
        <v>54.882718818923358</v>
      </c>
      <c r="L31" s="28">
        <f t="shared" si="4"/>
        <v>-3882317403.4464769</v>
      </c>
      <c r="M31" s="8">
        <f t="shared" si="29"/>
        <v>9254651.0514094085</v>
      </c>
      <c r="N31" s="8">
        <f t="shared" si="5"/>
        <v>57.169498769711829</v>
      </c>
      <c r="O31" s="35">
        <f t="shared" si="6"/>
        <v>529083761.89766246</v>
      </c>
      <c r="P31" s="8">
        <f t="shared" si="7"/>
        <v>32.929631291354013</v>
      </c>
      <c r="Q31" s="30">
        <f t="shared" si="8"/>
        <v>-304752246.85305357</v>
      </c>
      <c r="R31" s="8">
        <f t="shared" si="30"/>
        <v>0</v>
      </c>
      <c r="S31" s="9">
        <f t="shared" si="9"/>
        <v>686033985.23654199</v>
      </c>
      <c r="T31" s="30">
        <f t="shared" si="24"/>
        <v>-620531286.3914063</v>
      </c>
      <c r="U31" s="30">
        <f t="shared" si="25"/>
        <v>-1758938145.9599609</v>
      </c>
      <c r="V31" s="9">
        <f t="shared" si="26"/>
        <v>39143195.514877327</v>
      </c>
      <c r="W31" s="30">
        <f t="shared" si="10"/>
        <v>-1659922410.7210095</v>
      </c>
      <c r="X31" s="8"/>
      <c r="Y31" s="24">
        <f t="shared" si="11"/>
        <v>16599224107.210094</v>
      </c>
      <c r="Z31" s="9">
        <f t="shared" si="12"/>
        <v>829961205.36050475</v>
      </c>
      <c r="AA31" s="9">
        <f t="shared" si="13"/>
        <v>17429185312.570599</v>
      </c>
      <c r="AB31" s="9"/>
      <c r="AC31" s="9">
        <f t="shared" si="14"/>
        <v>995953446.43260562</v>
      </c>
      <c r="AD31" s="9">
        <f t="shared" si="15"/>
        <v>-10104020518.66692</v>
      </c>
      <c r="AE31" s="9">
        <f t="shared" si="16"/>
        <v>-170240000.00000003</v>
      </c>
      <c r="AF31" s="9">
        <f t="shared" si="17"/>
        <v>-10274260518.66692</v>
      </c>
      <c r="AG31" s="9"/>
      <c r="AH31" s="9">
        <f t="shared" si="18"/>
        <v>7154924793.9036789</v>
      </c>
      <c r="AI31" s="8"/>
      <c r="AJ31" s="47">
        <f t="shared" si="27"/>
        <v>5499250142.110568</v>
      </c>
      <c r="AK31" s="24">
        <f t="shared" si="19"/>
        <v>5579250142.110568</v>
      </c>
      <c r="AL31" s="43">
        <f t="shared" si="28"/>
        <v>5021325127.8995113</v>
      </c>
    </row>
    <row r="32" spans="1:38" x14ac:dyDescent="0.3">
      <c r="A32" s="8">
        <v>10</v>
      </c>
      <c r="B32" s="8"/>
      <c r="C32" s="8"/>
      <c r="D32" s="25">
        <f t="shared" si="20"/>
        <v>200000000</v>
      </c>
      <c r="E32" s="31">
        <f t="shared" si="21"/>
        <v>73300258.204984874</v>
      </c>
      <c r="F32" s="31">
        <f t="shared" si="22"/>
        <v>77812273.802999988</v>
      </c>
      <c r="G32" s="8">
        <f t="shared" si="23"/>
        <v>116.05408250251502</v>
      </c>
      <c r="H32" s="26">
        <f t="shared" si="0"/>
        <v>17537226256.818619</v>
      </c>
      <c r="I32" s="8">
        <f t="shared" si="1"/>
        <v>41.779469700905409</v>
      </c>
      <c r="J32" s="27">
        <f t="shared" si="2"/>
        <v>-3062445916.7437086</v>
      </c>
      <c r="K32" s="8">
        <f t="shared" si="3"/>
        <v>55.705959601207212</v>
      </c>
      <c r="L32" s="28">
        <f t="shared" si="4"/>
        <v>-4334607380.9479914</v>
      </c>
      <c r="M32" s="8">
        <f t="shared" si="29"/>
        <v>9995023.1355221607</v>
      </c>
      <c r="N32" s="8">
        <f t="shared" si="5"/>
        <v>58.027041251257508</v>
      </c>
      <c r="O32" s="35">
        <f t="shared" si="6"/>
        <v>579981619.79221761</v>
      </c>
      <c r="P32" s="8">
        <f t="shared" si="7"/>
        <v>33.423575760724326</v>
      </c>
      <c r="Q32" s="30">
        <f t="shared" si="8"/>
        <v>-334069413.00031734</v>
      </c>
      <c r="R32" s="8">
        <f t="shared" si="30"/>
        <v>0</v>
      </c>
      <c r="S32" s="9">
        <f t="shared" si="9"/>
        <v>696324495.01509011</v>
      </c>
      <c r="T32" s="30">
        <f t="shared" si="24"/>
        <v>-651557850.7109766</v>
      </c>
      <c r="U32" s="30">
        <f t="shared" si="25"/>
        <v>-2022778867.853955</v>
      </c>
      <c r="V32" s="9">
        <f t="shared" si="26"/>
        <v>40317491.380323648</v>
      </c>
      <c r="W32" s="30">
        <f t="shared" si="10"/>
        <v>-1811720787.6610837</v>
      </c>
      <c r="X32" s="8"/>
      <c r="Y32" s="24">
        <f t="shared" si="11"/>
        <v>18117207876.610836</v>
      </c>
      <c r="Z32" s="9">
        <f t="shared" si="12"/>
        <v>905860393.83054185</v>
      </c>
      <c r="AA32" s="9">
        <f t="shared" si="13"/>
        <v>19023068270.44138</v>
      </c>
      <c r="AB32" s="9"/>
      <c r="AC32" s="9">
        <f t="shared" si="14"/>
        <v>1087032472.5966501</v>
      </c>
      <c r="AD32" s="9">
        <f t="shared" si="15"/>
        <v>-11130147744.321384</v>
      </c>
      <c r="AE32" s="9">
        <f t="shared" si="16"/>
        <v>-170240000.00000003</v>
      </c>
      <c r="AF32" s="9">
        <f t="shared" si="17"/>
        <v>-11300387744.321384</v>
      </c>
      <c r="AG32" s="9"/>
      <c r="AH32" s="9">
        <f t="shared" si="18"/>
        <v>7722680526.1199951</v>
      </c>
      <c r="AI32" s="8"/>
      <c r="AJ32" s="47">
        <f t="shared" si="27"/>
        <v>5900027659.6928043</v>
      </c>
      <c r="AK32" s="24">
        <f t="shared" si="19"/>
        <v>5980027659.6928043</v>
      </c>
      <c r="AL32" s="43">
        <f t="shared" si="28"/>
        <v>5382024893.7235241</v>
      </c>
    </row>
    <row r="33" spans="1:38" x14ac:dyDescent="0.3">
      <c r="A33" s="8">
        <v>11</v>
      </c>
      <c r="B33" s="8"/>
      <c r="C33" s="8"/>
      <c r="D33" s="25">
        <f t="shared" si="20"/>
        <v>120000000</v>
      </c>
      <c r="E33" s="31">
        <f t="shared" si="21"/>
        <v>76965271.115234122</v>
      </c>
      <c r="F33" s="31">
        <f t="shared" si="22"/>
        <v>85593501.183299989</v>
      </c>
      <c r="G33" s="8">
        <f t="shared" si="23"/>
        <v>117.79489374005274</v>
      </c>
      <c r="H33" s="26">
        <f t="shared" si="0"/>
        <v>19148593309.419254</v>
      </c>
      <c r="I33" s="8">
        <f t="shared" si="1"/>
        <v>42.406161746418988</v>
      </c>
      <c r="J33" s="27">
        <f t="shared" si="2"/>
        <v>-3263801735.7696075</v>
      </c>
      <c r="K33" s="8">
        <f t="shared" si="3"/>
        <v>56.54154899522532</v>
      </c>
      <c r="L33" s="28">
        <f t="shared" si="4"/>
        <v>-4839589140.828433</v>
      </c>
      <c r="M33" s="8">
        <f t="shared" si="29"/>
        <v>10794624.986363934</v>
      </c>
      <c r="N33" s="8">
        <f t="shared" si="5"/>
        <v>58.897446870026371</v>
      </c>
      <c r="O33" s="35">
        <f t="shared" si="6"/>
        <v>635775851.61622894</v>
      </c>
      <c r="P33" s="8">
        <f t="shared" si="7"/>
        <v>33.924929397135188</v>
      </c>
      <c r="Q33" s="30">
        <f t="shared" si="8"/>
        <v>-366206890.53094786</v>
      </c>
      <c r="R33" s="8">
        <f t="shared" si="30"/>
        <v>0</v>
      </c>
      <c r="S33" s="9">
        <f t="shared" si="9"/>
        <v>706769362.44031644</v>
      </c>
      <c r="T33" s="30">
        <f t="shared" si="24"/>
        <v>-684135743.24652541</v>
      </c>
      <c r="U33" s="30">
        <f t="shared" si="25"/>
        <v>-2326195698.0320482</v>
      </c>
      <c r="V33" s="9">
        <f t="shared" si="26"/>
        <v>41527016.12173336</v>
      </c>
      <c r="W33" s="30">
        <f t="shared" si="10"/>
        <v>-1978436916.1035485</v>
      </c>
      <c r="X33" s="20"/>
      <c r="Y33" s="24">
        <f t="shared" si="11"/>
        <v>19784369161.035484</v>
      </c>
      <c r="Z33" s="9">
        <f t="shared" si="12"/>
        <v>989218458.05177426</v>
      </c>
      <c r="AA33" s="9">
        <f t="shared" si="13"/>
        <v>20773587619.087257</v>
      </c>
      <c r="AB33" s="20"/>
      <c r="AC33" s="9">
        <f t="shared" si="14"/>
        <v>1187062149.6621289</v>
      </c>
      <c r="AD33" s="9">
        <f t="shared" si="15"/>
        <v>-12271303974.848984</v>
      </c>
      <c r="AE33" s="9">
        <f t="shared" si="16"/>
        <v>-170240000.00000003</v>
      </c>
      <c r="AF33" s="9">
        <f t="shared" si="17"/>
        <v>-12441543974.848984</v>
      </c>
      <c r="AG33" s="20"/>
      <c r="AH33" s="9">
        <f t="shared" si="18"/>
        <v>8332043644.2382736</v>
      </c>
      <c r="AI33" s="8"/>
      <c r="AJ33" s="47">
        <f t="shared" si="27"/>
        <v>6326003036.5243702</v>
      </c>
      <c r="AK33" s="24">
        <f t="shared" si="19"/>
        <v>6406003036.5243702</v>
      </c>
      <c r="AL33" s="43">
        <f t="shared" si="28"/>
        <v>5765402732.871933</v>
      </c>
    </row>
    <row r="34" spans="1:38" x14ac:dyDescent="0.3">
      <c r="A34" s="8">
        <v>12</v>
      </c>
      <c r="B34" s="8"/>
      <c r="C34" s="8"/>
      <c r="D34" s="25">
        <f t="shared" si="20"/>
        <v>40000000</v>
      </c>
      <c r="E34" s="31">
        <f t="shared" si="21"/>
        <v>80813534.670995831</v>
      </c>
      <c r="F34" s="31">
        <f t="shared" si="22"/>
        <v>94152851.30162999</v>
      </c>
      <c r="G34" s="8">
        <f t="shared" si="23"/>
        <v>119.56181714615353</v>
      </c>
      <c r="H34" s="26">
        <f t="shared" si="0"/>
        <v>20919299046.382408</v>
      </c>
      <c r="I34" s="8">
        <f t="shared" si="1"/>
        <v>43.042254172615273</v>
      </c>
      <c r="J34" s="27">
        <f t="shared" si="2"/>
        <v>-3478396699.8964596</v>
      </c>
      <c r="K34" s="8">
        <f t="shared" si="3"/>
        <v>57.3896722301537</v>
      </c>
      <c r="L34" s="28">
        <f t="shared" si="4"/>
        <v>-5403401275.7349453</v>
      </c>
      <c r="M34" s="8">
        <f t="shared" si="29"/>
        <v>11658194.985273048</v>
      </c>
      <c r="N34" s="8">
        <f t="shared" si="5"/>
        <v>59.780908573076765</v>
      </c>
      <c r="O34" s="35">
        <f t="shared" si="6"/>
        <v>696937488.54171014</v>
      </c>
      <c r="P34" s="8">
        <f t="shared" si="7"/>
        <v>34.433803338092218</v>
      </c>
      <c r="Q34" s="30">
        <f t="shared" si="8"/>
        <v>-401435993.40002507</v>
      </c>
      <c r="R34" s="8">
        <f t="shared" si="30"/>
        <v>0</v>
      </c>
      <c r="S34" s="9">
        <f t="shared" si="9"/>
        <v>717370902.87692118</v>
      </c>
      <c r="T34" s="30">
        <f t="shared" si="24"/>
        <v>-718342530.40885162</v>
      </c>
      <c r="U34" s="30">
        <f t="shared" si="25"/>
        <v>-2675125052.7368555</v>
      </c>
      <c r="V34" s="9">
        <f t="shared" si="26"/>
        <v>42772826.605385363</v>
      </c>
      <c r="W34" s="30">
        <f t="shared" si="10"/>
        <v>-2161623653.4924121</v>
      </c>
      <c r="X34" s="8"/>
      <c r="Y34" s="24">
        <f t="shared" si="11"/>
        <v>21616236534.924118</v>
      </c>
      <c r="Z34" s="9">
        <f t="shared" si="12"/>
        <v>1080811826.746206</v>
      </c>
      <c r="AA34" s="9">
        <f t="shared" si="13"/>
        <v>22697048361.670322</v>
      </c>
      <c r="AB34" s="9"/>
      <c r="AC34" s="9">
        <f t="shared" si="14"/>
        <v>1296974192.0954471</v>
      </c>
      <c r="AD34" s="9">
        <f t="shared" si="15"/>
        <v>-13541351013.574102</v>
      </c>
      <c r="AE34" s="9">
        <f t="shared" si="16"/>
        <v>-170240000.00000003</v>
      </c>
      <c r="AF34" s="9">
        <f t="shared" si="17"/>
        <v>-13711591013.574102</v>
      </c>
      <c r="AG34" s="9"/>
      <c r="AH34" s="9">
        <f t="shared" si="18"/>
        <v>8985457348.09622</v>
      </c>
      <c r="AI34" s="8"/>
      <c r="AJ34" s="47">
        <f t="shared" si="27"/>
        <v>6777911329.2545662</v>
      </c>
      <c r="AK34" s="24">
        <f t="shared" si="19"/>
        <v>6857911329.2545662</v>
      </c>
      <c r="AL34" s="43">
        <f t="shared" si="28"/>
        <v>6172120196.3291101</v>
      </c>
    </row>
    <row r="35" spans="1:38" x14ac:dyDescent="0.3">
      <c r="A35" s="8">
        <v>13</v>
      </c>
      <c r="B35" s="8"/>
      <c r="C35" s="8"/>
      <c r="D35" s="25">
        <f t="shared" si="20"/>
        <v>-40000000</v>
      </c>
      <c r="E35" s="31">
        <f t="shared" si="21"/>
        <v>84854211.40454562</v>
      </c>
      <c r="F35" s="31">
        <f t="shared" si="22"/>
        <v>103568136.43179299</v>
      </c>
      <c r="G35" s="8">
        <f t="shared" si="23"/>
        <v>121.35524440334584</v>
      </c>
      <c r="H35" s="26">
        <f t="shared" si="0"/>
        <v>22866040072.731113</v>
      </c>
      <c r="I35" s="8">
        <f t="shared" si="1"/>
        <v>43.687887985204505</v>
      </c>
      <c r="J35" s="27">
        <f t="shared" si="2"/>
        <v>-3707101282.9146519</v>
      </c>
      <c r="K35" s="8">
        <f t="shared" si="3"/>
        <v>58.250517313606004</v>
      </c>
      <c r="L35" s="28">
        <f t="shared" si="4"/>
        <v>-6032897524.3580666</v>
      </c>
      <c r="M35" s="8">
        <f t="shared" si="29"/>
        <v>12590850.584094891</v>
      </c>
      <c r="N35" s="8">
        <f t="shared" si="5"/>
        <v>60.677622201672918</v>
      </c>
      <c r="O35" s="35">
        <f t="shared" si="6"/>
        <v>763982874.93942261</v>
      </c>
      <c r="P35" s="8">
        <f t="shared" si="7"/>
        <v>34.950310388163601</v>
      </c>
      <c r="Q35" s="30">
        <f t="shared" si="8"/>
        <v>-440054135.96510744</v>
      </c>
      <c r="R35" s="8">
        <f t="shared" si="30"/>
        <v>0</v>
      </c>
      <c r="S35" s="9">
        <f t="shared" si="9"/>
        <v>728131466.42007494</v>
      </c>
      <c r="T35" s="30">
        <f t="shared" si="24"/>
        <v>-754259656.92929423</v>
      </c>
      <c r="U35" s="30">
        <f t="shared" si="25"/>
        <v>-3076393810.6473837</v>
      </c>
      <c r="V35" s="9">
        <f t="shared" si="26"/>
        <v>44056011.403546922</v>
      </c>
      <c r="W35" s="30">
        <f t="shared" si="10"/>
        <v>-2363002294.7670536</v>
      </c>
      <c r="X35" s="8"/>
      <c r="Y35" s="24">
        <f t="shared" si="11"/>
        <v>23630022947.670536</v>
      </c>
      <c r="Z35" s="9">
        <f t="shared" si="12"/>
        <v>1181501147.3835268</v>
      </c>
      <c r="AA35" s="9">
        <f t="shared" si="13"/>
        <v>24811524095.054062</v>
      </c>
      <c r="AB35" s="9"/>
      <c r="AC35" s="9">
        <f t="shared" si="14"/>
        <v>1417801376.8602321</v>
      </c>
      <c r="AD35" s="9">
        <f t="shared" si="15"/>
        <v>-14955907328.721327</v>
      </c>
      <c r="AE35" s="9">
        <f t="shared" si="16"/>
        <v>-170240000.00000003</v>
      </c>
      <c r="AF35" s="9">
        <f t="shared" si="17"/>
        <v>-15126147328.721327</v>
      </c>
      <c r="AG35" s="9"/>
      <c r="AH35" s="9">
        <f t="shared" si="18"/>
        <v>9685376766.3327351</v>
      </c>
      <c r="AI35" s="8"/>
      <c r="AJ35" s="47">
        <f t="shared" si="27"/>
        <v>7256314242.0889759</v>
      </c>
      <c r="AK35" s="24">
        <f t="shared" si="19"/>
        <v>7336314242.0889759</v>
      </c>
      <c r="AL35" s="43">
        <f t="shared" si="28"/>
        <v>6602682817.8800783</v>
      </c>
    </row>
    <row r="36" spans="1:38" x14ac:dyDescent="0.3">
      <c r="A36" s="8">
        <v>14</v>
      </c>
      <c r="B36" s="8"/>
      <c r="C36" s="8"/>
      <c r="D36" s="25">
        <f t="shared" si="20"/>
        <v>-120000000</v>
      </c>
      <c r="E36" s="31">
        <f t="shared" si="21"/>
        <v>89096921.9747729</v>
      </c>
      <c r="F36" s="31">
        <f t="shared" si="22"/>
        <v>113924950.07497229</v>
      </c>
      <c r="G36" s="8">
        <f t="shared" si="23"/>
        <v>123.17557306939602</v>
      </c>
      <c r="H36" s="26">
        <f t="shared" si="0"/>
        <v>25007335435.348961</v>
      </c>
      <c r="I36" s="8">
        <f t="shared" si="1"/>
        <v>44.343206304982573</v>
      </c>
      <c r="J36" s="27">
        <f t="shared" si="2"/>
        <v>-3950843192.2662902</v>
      </c>
      <c r="K36" s="8">
        <f t="shared" si="3"/>
        <v>59.124275073310095</v>
      </c>
      <c r="L36" s="28">
        <f t="shared" si="4"/>
        <v>-6735730085.9457808</v>
      </c>
      <c r="M36" s="8">
        <f t="shared" si="29"/>
        <v>13598118.630822483</v>
      </c>
      <c r="N36" s="8">
        <f t="shared" si="5"/>
        <v>61.587786534698012</v>
      </c>
      <c r="O36" s="35">
        <f t="shared" si="6"/>
        <v>837478027.50859511</v>
      </c>
      <c r="P36" s="8">
        <f t="shared" si="7"/>
        <v>35.474565043986054</v>
      </c>
      <c r="Q36" s="30">
        <f t="shared" si="8"/>
        <v>-482387343.8449508</v>
      </c>
      <c r="R36" s="8">
        <f t="shared" si="30"/>
        <v>0</v>
      </c>
      <c r="S36" s="9">
        <f t="shared" si="9"/>
        <v>739053438.41637611</v>
      </c>
      <c r="T36" s="30">
        <f t="shared" si="24"/>
        <v>-791972639.77575898</v>
      </c>
      <c r="U36" s="30">
        <f t="shared" si="25"/>
        <v>-3537852882.2444911</v>
      </c>
      <c r="V36" s="9">
        <f t="shared" si="26"/>
        <v>45377691.745653331</v>
      </c>
      <c r="W36" s="30">
        <f t="shared" si="10"/>
        <v>-2584481346.2857556</v>
      </c>
      <c r="X36" s="8"/>
      <c r="Y36" s="24">
        <f t="shared" si="11"/>
        <v>25844813462.857555</v>
      </c>
      <c r="Z36" s="9">
        <f t="shared" si="12"/>
        <v>1292240673.1428778</v>
      </c>
      <c r="AA36" s="9">
        <f t="shared" si="13"/>
        <v>27137054136.000435</v>
      </c>
      <c r="AB36" s="9"/>
      <c r="AC36" s="9">
        <f t="shared" si="14"/>
        <v>1550688807.7714534</v>
      </c>
      <c r="AD36" s="9">
        <f t="shared" si="15"/>
        <v>-16532578682.591572</v>
      </c>
      <c r="AE36" s="9">
        <f t="shared" si="16"/>
        <v>-170240000.00000003</v>
      </c>
      <c r="AF36" s="9">
        <f t="shared" si="17"/>
        <v>-16702818682.591572</v>
      </c>
      <c r="AG36" s="9"/>
      <c r="AH36" s="9">
        <f t="shared" si="18"/>
        <v>10434235453.408863</v>
      </c>
      <c r="AI36" s="8"/>
      <c r="AJ36" s="47">
        <f t="shared" si="27"/>
        <v>7761545972.4945278</v>
      </c>
      <c r="AK36" s="24">
        <f t="shared" si="19"/>
        <v>7841545972.4945278</v>
      </c>
      <c r="AL36" s="43">
        <f t="shared" si="28"/>
        <v>7057391375.2450752</v>
      </c>
    </row>
    <row r="37" spans="1:38" x14ac:dyDescent="0.3">
      <c r="A37" s="8">
        <v>15</v>
      </c>
      <c r="B37" s="8"/>
      <c r="C37" s="8"/>
      <c r="D37" s="25">
        <f t="shared" si="20"/>
        <v>-200000000</v>
      </c>
      <c r="E37" s="31">
        <f t="shared" si="21"/>
        <v>93551768.073511541</v>
      </c>
      <c r="F37" s="31">
        <f t="shared" si="22"/>
        <v>125317445.08246952</v>
      </c>
      <c r="G37" s="8">
        <f t="shared" si="23"/>
        <v>125.02320666543696</v>
      </c>
      <c r="H37" s="26">
        <f t="shared" si="0"/>
        <v>27363730869.101791</v>
      </c>
      <c r="I37" s="8">
        <f t="shared" si="1"/>
        <v>45.008354399557312</v>
      </c>
      <c r="J37" s="27">
        <f t="shared" si="2"/>
        <v>-4210611132.1577983</v>
      </c>
      <c r="K37" s="8">
        <f t="shared" si="3"/>
        <v>60.011139199409747</v>
      </c>
      <c r="L37" s="28">
        <f t="shared" si="4"/>
        <v>-7520442640.9584646</v>
      </c>
      <c r="M37" s="8">
        <f t="shared" si="29"/>
        <v>14685968.121288283</v>
      </c>
      <c r="N37" s="8">
        <f t="shared" si="5"/>
        <v>62.511603332718479</v>
      </c>
      <c r="O37" s="35">
        <f t="shared" si="6"/>
        <v>918043413.75492191</v>
      </c>
      <c r="P37" s="8">
        <f t="shared" si="7"/>
        <v>36.006683519645847</v>
      </c>
      <c r="Q37" s="30">
        <f t="shared" si="8"/>
        <v>-528793006.32283509</v>
      </c>
      <c r="R37" s="8">
        <f t="shared" si="30"/>
        <v>0</v>
      </c>
      <c r="S37" s="9">
        <f t="shared" si="9"/>
        <v>750139239.99262178</v>
      </c>
      <c r="T37" s="30">
        <f t="shared" si="24"/>
        <v>-831571271.76454687</v>
      </c>
      <c r="U37" s="30">
        <f t="shared" si="25"/>
        <v>-4068530814.5811648</v>
      </c>
      <c r="V37" s="9">
        <f t="shared" si="26"/>
        <v>46739022.498022929</v>
      </c>
      <c r="W37" s="30">
        <f t="shared" si="10"/>
        <v>-2828177428.2856712</v>
      </c>
      <c r="X37" s="8"/>
      <c r="Y37" s="24">
        <f t="shared" si="11"/>
        <v>28281774282.856712</v>
      </c>
      <c r="Z37" s="9">
        <f t="shared" si="12"/>
        <v>1414088714.1428356</v>
      </c>
      <c r="AA37" s="9">
        <f t="shared" si="13"/>
        <v>29695862996.99955</v>
      </c>
      <c r="AB37" s="9"/>
      <c r="AC37" s="9">
        <f t="shared" si="14"/>
        <v>1696906456.9714026</v>
      </c>
      <c r="AD37" s="9">
        <f t="shared" si="15"/>
        <v>-18291219837.099079</v>
      </c>
      <c r="AE37" s="9">
        <f t="shared" si="16"/>
        <v>-170240000.00000003</v>
      </c>
      <c r="AF37" s="9">
        <f t="shared" si="17"/>
        <v>-18461459837.099079</v>
      </c>
      <c r="AG37" s="9"/>
      <c r="AH37" s="9">
        <f t="shared" si="18"/>
        <v>11234403159.900471</v>
      </c>
      <c r="AI37" s="8"/>
      <c r="AJ37" s="47">
        <f t="shared" si="27"/>
        <v>8293647988.7862282</v>
      </c>
      <c r="AK37" s="24">
        <f t="shared" si="19"/>
        <v>8373647988.7862282</v>
      </c>
      <c r="AL37" s="43">
        <f t="shared" si="28"/>
        <v>7536283189.9076052</v>
      </c>
    </row>
    <row r="38" spans="1:38" x14ac:dyDescent="0.3">
      <c r="A38" s="8">
        <v>16</v>
      </c>
      <c r="B38" s="8"/>
      <c r="C38" s="8"/>
      <c r="D38" s="25">
        <f t="shared" si="20"/>
        <v>-280000000</v>
      </c>
      <c r="E38" s="31">
        <f t="shared" si="21"/>
        <v>98229356.477187112</v>
      </c>
      <c r="F38" s="31">
        <f t="shared" si="22"/>
        <v>137849189.59071648</v>
      </c>
      <c r="G38" s="8">
        <f t="shared" si="23"/>
        <v>126.89855476541851</v>
      </c>
      <c r="H38" s="26">
        <f t="shared" si="0"/>
        <v>29958026307.138241</v>
      </c>
      <c r="I38" s="8">
        <f t="shared" si="1"/>
        <v>45.683479715550675</v>
      </c>
      <c r="J38" s="27">
        <f t="shared" si="2"/>
        <v>-4487458814.0971737</v>
      </c>
      <c r="K38" s="8">
        <f t="shared" si="3"/>
        <v>60.91130628740089</v>
      </c>
      <c r="L38" s="28">
        <f t="shared" si="4"/>
        <v>-8396574208.630126</v>
      </c>
      <c r="M38" s="8">
        <f t="shared" si="29"/>
        <v>15860845.570991345</v>
      </c>
      <c r="N38" s="8">
        <f t="shared" si="5"/>
        <v>63.449277382709255</v>
      </c>
      <c r="O38" s="35">
        <f t="shared" si="6"/>
        <v>1006359190.1581454</v>
      </c>
      <c r="P38" s="8">
        <f t="shared" si="7"/>
        <v>36.546783772440534</v>
      </c>
      <c r="Q38" s="30">
        <f t="shared" si="8"/>
        <v>-579662893.53109181</v>
      </c>
      <c r="R38" s="8">
        <f t="shared" si="30"/>
        <v>0</v>
      </c>
      <c r="S38" s="9">
        <f t="shared" si="9"/>
        <v>761391328.59251106</v>
      </c>
      <c r="T38" s="30">
        <f t="shared" si="24"/>
        <v>-873149835.35277426</v>
      </c>
      <c r="U38" s="30">
        <f t="shared" si="25"/>
        <v>-4678810436.7683392</v>
      </c>
      <c r="V38" s="9">
        <f t="shared" si="26"/>
        <v>48141193.172963619</v>
      </c>
      <c r="W38" s="30">
        <f t="shared" si="10"/>
        <v>-3096438549.7296391</v>
      </c>
      <c r="X38" s="8"/>
      <c r="Y38" s="24">
        <f t="shared" si="11"/>
        <v>30964385497.296387</v>
      </c>
      <c r="Z38" s="9">
        <f t="shared" si="12"/>
        <v>1548219274.8648195</v>
      </c>
      <c r="AA38" s="9">
        <f t="shared" si="13"/>
        <v>32512604772.161205</v>
      </c>
      <c r="AB38" s="9"/>
      <c r="AC38" s="9">
        <f t="shared" si="14"/>
        <v>1857863129.8377831</v>
      </c>
      <c r="AD38" s="9">
        <f t="shared" si="15"/>
        <v>-20254231608.271362</v>
      </c>
      <c r="AE38" s="9">
        <f t="shared" si="16"/>
        <v>-170240000.00000003</v>
      </c>
      <c r="AF38" s="9">
        <f t="shared" si="17"/>
        <v>-20424471608.271362</v>
      </c>
      <c r="AG38" s="9"/>
      <c r="AH38" s="9">
        <f t="shared" si="18"/>
        <v>12088133163.889843</v>
      </c>
      <c r="AI38" s="8"/>
      <c r="AJ38" s="47">
        <f t="shared" si="27"/>
        <v>8852290759.1872425</v>
      </c>
      <c r="AK38" s="24">
        <f t="shared" si="19"/>
        <v>8932290759.1872425</v>
      </c>
      <c r="AL38" s="43">
        <f t="shared" si="28"/>
        <v>8039061683.2685184</v>
      </c>
    </row>
    <row r="39" spans="1:38" x14ac:dyDescent="0.3">
      <c r="A39" s="8">
        <v>17</v>
      </c>
      <c r="B39" s="8"/>
      <c r="C39" s="8"/>
      <c r="D39" s="25">
        <f t="shared" si="20"/>
        <v>-360000000</v>
      </c>
      <c r="E39" s="31">
        <f t="shared" si="21"/>
        <v>103140824.30104646</v>
      </c>
      <c r="F39" s="31">
        <f t="shared" si="22"/>
        <v>151634108.54978812</v>
      </c>
      <c r="G39" s="8">
        <f t="shared" si="23"/>
        <v>128.8020330868998</v>
      </c>
      <c r="H39" s="26">
        <f t="shared" si="0"/>
        <v>32815529330.765869</v>
      </c>
      <c r="I39" s="8">
        <f t="shared" si="1"/>
        <v>46.368731911283938</v>
      </c>
      <c r="J39" s="27">
        <f t="shared" si="2"/>
        <v>-4782509231.1240625</v>
      </c>
      <c r="K39" s="8">
        <f t="shared" si="3"/>
        <v>61.824975881711907</v>
      </c>
      <c r="L39" s="28">
        <f t="shared" si="4"/>
        <v>-9374775103.9355354</v>
      </c>
      <c r="M39" s="8">
        <f t="shared" si="29"/>
        <v>17129713.216670651</v>
      </c>
      <c r="N39" s="8">
        <f t="shared" si="5"/>
        <v>64.401016543449899</v>
      </c>
      <c r="O39" s="35">
        <f t="shared" si="6"/>
        <v>1103170944.251359</v>
      </c>
      <c r="P39" s="8">
        <f t="shared" si="7"/>
        <v>37.094985529027142</v>
      </c>
      <c r="Q39" s="30">
        <f t="shared" si="8"/>
        <v>-635426463.88878274</v>
      </c>
      <c r="R39" s="8">
        <f t="shared" si="30"/>
        <v>0</v>
      </c>
      <c r="S39" s="9">
        <f t="shared" si="9"/>
        <v>772812198.52139878</v>
      </c>
      <c r="T39" s="30">
        <f t="shared" si="24"/>
        <v>-916807327.12041295</v>
      </c>
      <c r="U39" s="30">
        <f t="shared" si="25"/>
        <v>-5380632002.2835903</v>
      </c>
      <c r="V39" s="9">
        <f t="shared" si="26"/>
        <v>49585428.96815253</v>
      </c>
      <c r="W39" s="30">
        <f t="shared" si="10"/>
        <v>-3391870027.5017228</v>
      </c>
      <c r="X39" s="8"/>
      <c r="Y39" s="24">
        <f t="shared" si="11"/>
        <v>33918700275.017227</v>
      </c>
      <c r="Z39" s="9">
        <f t="shared" si="12"/>
        <v>1695935013.7508614</v>
      </c>
      <c r="AA39" s="9">
        <f t="shared" si="13"/>
        <v>35614635288.768089</v>
      </c>
      <c r="AB39" s="9"/>
      <c r="AC39" s="9">
        <f t="shared" si="14"/>
        <v>2035122016.5010335</v>
      </c>
      <c r="AD39" s="9">
        <f t="shared" si="15"/>
        <v>-22446898139.353069</v>
      </c>
      <c r="AE39" s="9">
        <f t="shared" si="16"/>
        <v>-170240000.00000003</v>
      </c>
      <c r="AF39" s="9">
        <f t="shared" si="17"/>
        <v>-22617138139.353069</v>
      </c>
      <c r="AG39" s="9"/>
      <c r="AH39" s="9">
        <f t="shared" si="18"/>
        <v>12997497149.41502</v>
      </c>
      <c r="AI39" s="8"/>
      <c r="AJ39" s="47">
        <f t="shared" si="27"/>
        <v>9436680119.1631203</v>
      </c>
      <c r="AK39" s="24">
        <f t="shared" si="19"/>
        <v>9516680119.1631203</v>
      </c>
      <c r="AL39" s="43">
        <f t="shared" si="28"/>
        <v>8565012107.2468081</v>
      </c>
    </row>
    <row r="40" spans="1:38" x14ac:dyDescent="0.3">
      <c r="A40" s="8">
        <v>18</v>
      </c>
      <c r="B40" s="8"/>
      <c r="C40" s="8"/>
      <c r="D40" s="25">
        <f t="shared" si="20"/>
        <v>-440000000</v>
      </c>
      <c r="E40" s="31">
        <f t="shared" si="21"/>
        <v>108297865.51609878</v>
      </c>
      <c r="F40" s="31">
        <f t="shared" si="22"/>
        <v>166797519.40476692</v>
      </c>
      <c r="G40" s="8">
        <f t="shared" si="23"/>
        <v>130.73406358320329</v>
      </c>
      <c r="H40" s="26">
        <f t="shared" si="0"/>
        <v>35964337543.690247</v>
      </c>
      <c r="I40" s="8">
        <f t="shared" si="1"/>
        <v>47.064262889953199</v>
      </c>
      <c r="J40" s="27">
        <f t="shared" si="2"/>
        <v>-5096959213.0704699</v>
      </c>
      <c r="K40" s="8">
        <f t="shared" si="3"/>
        <v>62.752350519937586</v>
      </c>
      <c r="L40" s="28">
        <f t="shared" si="4"/>
        <v>-10466936403.544025</v>
      </c>
      <c r="M40" s="8">
        <f t="shared" si="29"/>
        <v>18500090.274004303</v>
      </c>
      <c r="N40" s="8">
        <f t="shared" si="5"/>
        <v>65.367031791601647</v>
      </c>
      <c r="O40" s="35">
        <f t="shared" si="6"/>
        <v>1209295989.0883398</v>
      </c>
      <c r="P40" s="8">
        <f t="shared" si="7"/>
        <v>37.65141031196255</v>
      </c>
      <c r="Q40" s="30">
        <f t="shared" si="8"/>
        <v>-696554489.71488369</v>
      </c>
      <c r="R40" s="8">
        <f t="shared" si="30"/>
        <v>0</v>
      </c>
      <c r="S40" s="9">
        <f t="shared" si="9"/>
        <v>784404381.49921978</v>
      </c>
      <c r="T40" s="30">
        <f t="shared" si="24"/>
        <v>-962647693.47643363</v>
      </c>
      <c r="U40" s="30">
        <f t="shared" si="25"/>
        <v>-6187726802.6261292</v>
      </c>
      <c r="V40" s="9">
        <f t="shared" si="26"/>
        <v>51072991.83719711</v>
      </c>
      <c r="W40" s="30">
        <f t="shared" si="10"/>
        <v>-3717363353.2778587</v>
      </c>
      <c r="X40" s="8"/>
      <c r="Y40" s="24">
        <f t="shared" si="11"/>
        <v>37173633532.778587</v>
      </c>
      <c r="Z40" s="9">
        <f t="shared" si="12"/>
        <v>1858681676.6389294</v>
      </c>
      <c r="AA40" s="9">
        <f t="shared" si="13"/>
        <v>39032315209.417519</v>
      </c>
      <c r="AB40" s="9"/>
      <c r="AC40" s="9">
        <f t="shared" si="14"/>
        <v>2230418011.9667153</v>
      </c>
      <c r="AD40" s="9">
        <f t="shared" si="15"/>
        <v>-24897769943.74308</v>
      </c>
      <c r="AE40" s="9">
        <f t="shared" si="16"/>
        <v>-170240000.00000003</v>
      </c>
      <c r="AF40" s="9">
        <f t="shared" si="17"/>
        <v>-25068009943.74308</v>
      </c>
      <c r="AG40" s="9"/>
      <c r="AH40" s="9">
        <f t="shared" si="18"/>
        <v>13964305265.674438</v>
      </c>
      <c r="AI40" s="8"/>
      <c r="AJ40" s="47">
        <f t="shared" si="27"/>
        <v>10045445577.06879</v>
      </c>
      <c r="AK40" s="24">
        <f t="shared" si="19"/>
        <v>10125445577.06879</v>
      </c>
      <c r="AL40" s="43">
        <f t="shared" si="28"/>
        <v>9112901019.3619118</v>
      </c>
    </row>
    <row r="41" spans="1:38" x14ac:dyDescent="0.3">
      <c r="A41" s="8">
        <v>19</v>
      </c>
      <c r="B41" s="8"/>
      <c r="C41" s="8"/>
      <c r="D41" s="25">
        <f t="shared" si="20"/>
        <v>-520000000</v>
      </c>
      <c r="E41" s="31">
        <f t="shared" si="21"/>
        <v>113712758.79190372</v>
      </c>
      <c r="F41" s="31">
        <f t="shared" si="22"/>
        <v>183477271.3452436</v>
      </c>
      <c r="G41" s="8">
        <f t="shared" si="23"/>
        <v>132.69507453695135</v>
      </c>
      <c r="H41" s="26">
        <f t="shared" si="0"/>
        <v>39435653200.687584</v>
      </c>
      <c r="I41" s="8">
        <f t="shared" si="1"/>
        <v>47.770226833302495</v>
      </c>
      <c r="J41" s="27">
        <f t="shared" si="2"/>
        <v>-5432084281.3298531</v>
      </c>
      <c r="K41" s="8">
        <f t="shared" si="3"/>
        <v>63.693635777736652</v>
      </c>
      <c r="L41" s="28">
        <f t="shared" si="4"/>
        <v>-11686334494.556904</v>
      </c>
      <c r="M41" s="8">
        <f t="shared" si="29"/>
        <v>19980097.495924648</v>
      </c>
      <c r="N41" s="8">
        <f t="shared" si="5"/>
        <v>66.347537268475676</v>
      </c>
      <c r="O41" s="35">
        <f t="shared" si="6"/>
        <v>1325630263.2386382</v>
      </c>
      <c r="P41" s="8">
        <f t="shared" si="7"/>
        <v>38.216181466641991</v>
      </c>
      <c r="Q41" s="30">
        <f t="shared" si="8"/>
        <v>-763563031.62545562</v>
      </c>
      <c r="R41" s="8">
        <f t="shared" si="30"/>
        <v>0</v>
      </c>
      <c r="S41" s="9">
        <f t="shared" si="9"/>
        <v>796170447.22170806</v>
      </c>
      <c r="T41" s="30">
        <f t="shared" si="24"/>
        <v>-1010780078.1502553</v>
      </c>
      <c r="U41" s="30">
        <f t="shared" si="25"/>
        <v>-7115885823.0200481</v>
      </c>
      <c r="V41" s="9">
        <f t="shared" si="26"/>
        <v>52605181.592313021</v>
      </c>
      <c r="W41" s="30">
        <f t="shared" si="10"/>
        <v>-4076128346.3926225</v>
      </c>
      <c r="X41" s="8"/>
      <c r="Y41" s="24">
        <f t="shared" si="11"/>
        <v>40761283463.926224</v>
      </c>
      <c r="Z41" s="9">
        <f t="shared" si="12"/>
        <v>2038064173.1963112</v>
      </c>
      <c r="AA41" s="9">
        <f t="shared" si="13"/>
        <v>42799347637.122536</v>
      </c>
      <c r="AB41" s="9"/>
      <c r="AC41" s="9">
        <f t="shared" si="14"/>
        <v>2445677007.8355732</v>
      </c>
      <c r="AD41" s="9">
        <f t="shared" si="15"/>
        <v>-27639099047.239563</v>
      </c>
      <c r="AE41" s="9">
        <f t="shared" si="16"/>
        <v>-170240000.00000003</v>
      </c>
      <c r="AF41" s="9">
        <f t="shared" si="17"/>
        <v>-27809339047.239563</v>
      </c>
      <c r="AG41" s="9"/>
      <c r="AH41" s="9">
        <f t="shared" si="18"/>
        <v>14990008589.882973</v>
      </c>
      <c r="AI41" s="8"/>
      <c r="AJ41" s="47">
        <f t="shared" si="27"/>
        <v>10676507408.851086</v>
      </c>
      <c r="AK41" s="24">
        <f t="shared" si="19"/>
        <v>10756507408.851086</v>
      </c>
      <c r="AL41" s="43">
        <f t="shared" si="28"/>
        <v>9680856667.9659767</v>
      </c>
    </row>
    <row r="42" spans="1:38" x14ac:dyDescent="0.3">
      <c r="A42" s="8">
        <v>20</v>
      </c>
      <c r="B42" s="8"/>
      <c r="C42" s="8"/>
      <c r="D42" s="25">
        <f t="shared" si="20"/>
        <v>-600000000</v>
      </c>
      <c r="E42" s="31">
        <f t="shared" si="21"/>
        <v>119398396.73149891</v>
      </c>
      <c r="F42" s="31">
        <f t="shared" si="22"/>
        <v>201824998.47976798</v>
      </c>
      <c r="G42" s="8">
        <f t="shared" si="23"/>
        <v>134.68550065500563</v>
      </c>
      <c r="H42" s="26">
        <f t="shared" si="0"/>
        <v>43264133806.130219</v>
      </c>
      <c r="I42" s="8">
        <f t="shared" si="1"/>
        <v>48.48678023580203</v>
      </c>
      <c r="J42" s="27">
        <f t="shared" si="2"/>
        <v>-5789243822.8272915</v>
      </c>
      <c r="K42" s="8">
        <f t="shared" si="3"/>
        <v>64.649040314402697</v>
      </c>
      <c r="L42" s="28">
        <f t="shared" si="4"/>
        <v>-13047792463.172783</v>
      </c>
      <c r="M42" s="8">
        <f t="shared" si="29"/>
        <v>21578505.295598619</v>
      </c>
      <c r="N42" s="8">
        <f t="shared" si="5"/>
        <v>67.342750327502813</v>
      </c>
      <c r="O42" s="35">
        <f t="shared" si="6"/>
        <v>1453155894.5621951</v>
      </c>
      <c r="P42" s="8">
        <f t="shared" si="7"/>
        <v>38.789424188641618</v>
      </c>
      <c r="Q42" s="30">
        <f t="shared" si="8"/>
        <v>-837017795.26782429</v>
      </c>
      <c r="R42" s="8">
        <f t="shared" si="30"/>
        <v>0</v>
      </c>
      <c r="S42" s="9">
        <f t="shared" si="9"/>
        <v>808113003.93003368</v>
      </c>
      <c r="T42" s="30">
        <f t="shared" si="24"/>
        <v>-1061319082.0577681</v>
      </c>
      <c r="U42" s="30">
        <f t="shared" si="25"/>
        <v>-8183268696.4730549</v>
      </c>
      <c r="V42" s="9">
        <f t="shared" si="26"/>
        <v>54183337.04008241</v>
      </c>
      <c r="W42" s="30">
        <f t="shared" si="10"/>
        <v>-4471728970.0692415</v>
      </c>
      <c r="X42" s="8"/>
      <c r="Y42" s="24">
        <f t="shared" si="11"/>
        <v>44717289700.692413</v>
      </c>
      <c r="Z42" s="9">
        <f t="shared" si="12"/>
        <v>2235864485.0346208</v>
      </c>
      <c r="AA42" s="9">
        <f t="shared" si="13"/>
        <v>46953154185.727036</v>
      </c>
      <c r="AB42" s="9"/>
      <c r="AC42" s="9">
        <f t="shared" si="14"/>
        <v>2683037382.0415449</v>
      </c>
      <c r="AD42" s="9">
        <f t="shared" si="15"/>
        <v>-30707333447.82642</v>
      </c>
      <c r="AE42" s="9">
        <f t="shared" si="16"/>
        <v>-170240000.00000003</v>
      </c>
      <c r="AF42" s="9">
        <f t="shared" si="17"/>
        <v>-30877573447.82642</v>
      </c>
      <c r="AG42" s="9"/>
      <c r="AH42" s="9">
        <f t="shared" si="18"/>
        <v>16075580737.900616</v>
      </c>
      <c r="AI42" s="8"/>
      <c r="AJ42" s="47">
        <f t="shared" si="27"/>
        <v>11326918870.824444</v>
      </c>
      <c r="AK42" s="24">
        <f t="shared" si="19"/>
        <v>11406918870.824444</v>
      </c>
      <c r="AL42" s="43">
        <f t="shared" si="28"/>
        <v>10266226983.742001</v>
      </c>
    </row>
    <row r="46" spans="1:38" x14ac:dyDescent="0.3">
      <c r="A46" s="37" t="s">
        <v>49</v>
      </c>
      <c r="B46" s="38">
        <v>0.05</v>
      </c>
      <c r="C46" s="38">
        <v>0.06</v>
      </c>
      <c r="D46" s="38">
        <v>7.0000000000000007E-2</v>
      </c>
      <c r="E46" s="38">
        <v>0.08</v>
      </c>
      <c r="F46" s="38">
        <v>0.09</v>
      </c>
      <c r="G46" s="38">
        <v>0.1</v>
      </c>
      <c r="H46" s="38">
        <v>0.11</v>
      </c>
      <c r="I46" s="38">
        <v>0.12</v>
      </c>
      <c r="J46" s="38">
        <v>0.13</v>
      </c>
      <c r="K46" s="38">
        <v>0.14000000000000001</v>
      </c>
      <c r="L46" s="38">
        <v>3846251564925.9033</v>
      </c>
      <c r="O46"/>
      <c r="Q46"/>
      <c r="S46"/>
      <c r="T46"/>
      <c r="U46"/>
      <c r="V46"/>
    </row>
    <row r="47" spans="1:38" x14ac:dyDescent="0.3">
      <c r="A47" s="37" t="s">
        <v>53</v>
      </c>
      <c r="B47" s="39">
        <f>NPV(B46,$AJ$23,$AJ$24,$AJ$25,$AJ$26,$AJ$27,$AJ$28,$AJ$29,$AJ$30,$AJ$31,$AJ$32,$AJ$33,$AJ$34,$AJ$35,$AJ$36,$AJ$37,$AJ$38,$AJ$39,$AJ$40,$AJ$41,$AJ$42)+AJ22</f>
        <v>71684353952.213226</v>
      </c>
      <c r="C47" s="39">
        <f t="shared" ref="C47:L47" si="31">NPV(C46,$AJ$23,$AJ$24,$AJ$25,$AJ$26,$AJ$27,$AJ$28,$AJ$29,$AJ$30,$AJ$31,$AJ$32,$AJ$33,$AJ$34,$AJ$35,$AJ$36,$AJ$37,$AJ$38,$AJ$39,$AJ$40,$AJ$41,$AJ$42)+AK22</f>
        <v>65619214692.876228</v>
      </c>
      <c r="D47" s="39">
        <f t="shared" si="31"/>
        <v>59349183178.14843</v>
      </c>
      <c r="E47" s="39">
        <f t="shared" si="31"/>
        <v>53882427833.758698</v>
      </c>
      <c r="F47" s="39">
        <f t="shared" si="31"/>
        <v>49100404591.92691</v>
      </c>
      <c r="G47" s="39">
        <f t="shared" si="31"/>
        <v>44903762925.417091</v>
      </c>
      <c r="H47" s="39">
        <f t="shared" si="31"/>
        <v>41209013052.929916</v>
      </c>
      <c r="I47" s="39">
        <f t="shared" si="31"/>
        <v>37945805829.277016</v>
      </c>
      <c r="J47" s="39">
        <f t="shared" si="31"/>
        <v>35054707056.893105</v>
      </c>
      <c r="K47" s="39">
        <f t="shared" si="31"/>
        <v>32485371786.379124</v>
      </c>
      <c r="L47" s="39">
        <f t="shared" si="31"/>
        <v>8.0176177973410032E-4</v>
      </c>
    </row>
  </sheetData>
  <mergeCells count="5">
    <mergeCell ref="A1:C1"/>
    <mergeCell ref="F5:J5"/>
    <mergeCell ref="F6:J6"/>
    <mergeCell ref="F7:N7"/>
    <mergeCell ref="F4:G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Q1</vt:lpstr>
      <vt:lpstr>Q2</vt:lpstr>
      <vt:lpstr>Q3</vt:lpstr>
      <vt:lpstr>inflatonrate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Gurleen</dc:creator>
  <cp:lastModifiedBy>Gurleen</cp:lastModifiedBy>
  <dcterms:created xsi:type="dcterms:W3CDTF">2015-06-05T18:17:20Z</dcterms:created>
  <dcterms:modified xsi:type="dcterms:W3CDTF">2022-02-20T16:51:51Z</dcterms:modified>
</cp:coreProperties>
</file>